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 firstSheet="1" activeTab="1"/>
  </bookViews>
  <sheets>
    <sheet name="Analüüs" sheetId="1" state="hidden" r:id="rId1"/>
    <sheet name="EA_aruanne" sheetId="2" r:id="rId2"/>
  </sheets>
  <calcPr calcId="152511"/>
</workbook>
</file>

<file path=xl/calcChain.xml><?xml version="1.0" encoding="utf-8"?>
<calcChain xmlns="http://schemas.openxmlformats.org/spreadsheetml/2006/main">
  <c r="G39" i="2" l="1"/>
  <c r="I95" i="2"/>
  <c r="H95" i="2"/>
  <c r="G95" i="2"/>
  <c r="E95" i="2"/>
  <c r="E96" i="2" s="1"/>
  <c r="F96" i="2" s="1"/>
  <c r="D95" i="2"/>
  <c r="I94" i="2"/>
  <c r="F94" i="2"/>
  <c r="I93" i="2"/>
  <c r="F93" i="2"/>
  <c r="I92" i="2"/>
  <c r="F92" i="2"/>
  <c r="I91" i="2"/>
  <c r="F91" i="2"/>
  <c r="I90" i="2"/>
  <c r="F90" i="2"/>
  <c r="I89" i="2"/>
  <c r="F89" i="2"/>
  <c r="I88" i="2"/>
  <c r="F88" i="2"/>
  <c r="I87" i="2"/>
  <c r="F87" i="2"/>
  <c r="I86" i="2"/>
  <c r="F86" i="2"/>
  <c r="I85" i="2"/>
  <c r="F85" i="2"/>
  <c r="H84" i="2"/>
  <c r="I84" i="2" s="1"/>
  <c r="G84" i="2"/>
  <c r="G96" i="2" s="1"/>
  <c r="E84" i="2"/>
  <c r="F84" i="2" s="1"/>
  <c r="D84" i="2"/>
  <c r="D96" i="2" s="1"/>
  <c r="I83" i="2"/>
  <c r="F83" i="2"/>
  <c r="I82" i="2"/>
  <c r="F82" i="2"/>
  <c r="F81" i="2"/>
  <c r="I80" i="2"/>
  <c r="F80" i="2"/>
  <c r="I79" i="2"/>
  <c r="F79" i="2"/>
  <c r="F78" i="2"/>
  <c r="I77" i="2"/>
  <c r="F77" i="2"/>
  <c r="I76" i="2"/>
  <c r="F76" i="2"/>
  <c r="F75" i="2"/>
  <c r="I74" i="2"/>
  <c r="F74" i="2"/>
  <c r="H73" i="2"/>
  <c r="I73" i="2" s="1"/>
  <c r="G73" i="2"/>
  <c r="E73" i="2"/>
  <c r="D73" i="2"/>
  <c r="F73" i="2" s="1"/>
  <c r="I72" i="2"/>
  <c r="I71" i="2"/>
  <c r="F71" i="2"/>
  <c r="I70" i="2"/>
  <c r="F70" i="2"/>
  <c r="I69" i="2"/>
  <c r="F69" i="2"/>
  <c r="I68" i="2"/>
  <c r="F68" i="2"/>
  <c r="I67" i="2"/>
  <c r="F67" i="2"/>
  <c r="I66" i="2"/>
  <c r="F66" i="2"/>
  <c r="I65" i="2"/>
  <c r="H65" i="2"/>
  <c r="E65" i="2"/>
  <c r="I64" i="2"/>
  <c r="F64" i="2"/>
  <c r="H63" i="2"/>
  <c r="G63" i="2"/>
  <c r="E63" i="2"/>
  <c r="D63" i="2"/>
  <c r="I62" i="2"/>
  <c r="F62" i="2"/>
  <c r="I61" i="2"/>
  <c r="F61" i="2"/>
  <c r="I60" i="2"/>
  <c r="F60" i="2"/>
  <c r="H59" i="2"/>
  <c r="G59" i="2"/>
  <c r="E59" i="2"/>
  <c r="F59" i="2" s="1"/>
  <c r="D59" i="2"/>
  <c r="I58" i="2"/>
  <c r="F58" i="2"/>
  <c r="I57" i="2"/>
  <c r="F57" i="2"/>
  <c r="H56" i="2"/>
  <c r="G56" i="2"/>
  <c r="I56" i="2" s="1"/>
  <c r="F56" i="2"/>
  <c r="E56" i="2"/>
  <c r="D56" i="2"/>
  <c r="I55" i="2"/>
  <c r="F55" i="2"/>
  <c r="I54" i="2"/>
  <c r="F54" i="2"/>
  <c r="I53" i="2"/>
  <c r="F53" i="2"/>
  <c r="H52" i="2"/>
  <c r="G52" i="2"/>
  <c r="I52" i="2" s="1"/>
  <c r="F52" i="2"/>
  <c r="E52" i="2"/>
  <c r="D52" i="2"/>
  <c r="F51" i="2"/>
  <c r="I50" i="2"/>
  <c r="F50" i="2"/>
  <c r="I49" i="2"/>
  <c r="F49" i="2"/>
  <c r="I48" i="2"/>
  <c r="H48" i="2"/>
  <c r="G48" i="2"/>
  <c r="E48" i="2"/>
  <c r="D48" i="2"/>
  <c r="I47" i="2"/>
  <c r="F47" i="2"/>
  <c r="I46" i="2"/>
  <c r="F46" i="2"/>
  <c r="I45" i="2"/>
  <c r="F45" i="2"/>
  <c r="I44" i="2"/>
  <c r="F44" i="2"/>
  <c r="I43" i="2"/>
  <c r="F43" i="2"/>
  <c r="I42" i="2"/>
  <c r="F42" i="2"/>
  <c r="I39" i="2"/>
  <c r="H39" i="2"/>
  <c r="E39" i="2"/>
  <c r="F39" i="2" s="1"/>
  <c r="D39" i="2"/>
  <c r="I38" i="2"/>
  <c r="F38" i="2"/>
  <c r="F37" i="2"/>
  <c r="H35" i="2"/>
  <c r="I35" i="2" s="1"/>
  <c r="G35" i="2"/>
  <c r="E35" i="2"/>
  <c r="F35" i="2" s="1"/>
  <c r="D35" i="2"/>
  <c r="I34" i="2"/>
  <c r="F34" i="2"/>
  <c r="I32" i="2"/>
  <c r="F32" i="2"/>
  <c r="I31" i="2"/>
  <c r="F31" i="2"/>
  <c r="I30" i="2"/>
  <c r="F30" i="2"/>
  <c r="I29" i="2"/>
  <c r="F29" i="2"/>
  <c r="H27" i="2"/>
  <c r="E27" i="2"/>
  <c r="F27" i="2" s="1"/>
  <c r="D27" i="2"/>
  <c r="H26" i="2"/>
  <c r="I26" i="2" s="1"/>
  <c r="G26" i="2"/>
  <c r="F26" i="2"/>
  <c r="E26" i="2"/>
  <c r="D26" i="2"/>
  <c r="I25" i="2"/>
  <c r="F25" i="2"/>
  <c r="I24" i="2"/>
  <c r="F24" i="2"/>
  <c r="I23" i="2"/>
  <c r="F23" i="2"/>
  <c r="H22" i="2"/>
  <c r="G22" i="2"/>
  <c r="G27" i="2" s="1"/>
  <c r="E22" i="2"/>
  <c r="F22" i="2" s="1"/>
  <c r="D22" i="2"/>
  <c r="I21" i="2"/>
  <c r="F21" i="2"/>
  <c r="I20" i="2"/>
  <c r="F20" i="2"/>
  <c r="I19" i="2"/>
  <c r="F19" i="2"/>
  <c r="H18" i="2"/>
  <c r="G18" i="2"/>
  <c r="D18" i="2"/>
  <c r="D28" i="2" s="1"/>
  <c r="D36" i="2" s="1"/>
  <c r="D40" i="2" s="1"/>
  <c r="I17" i="2"/>
  <c r="H17" i="2"/>
  <c r="G17" i="2"/>
  <c r="E17" i="2"/>
  <c r="D17" i="2"/>
  <c r="I15" i="2"/>
  <c r="F15" i="2"/>
  <c r="I14" i="2"/>
  <c r="F14" i="2"/>
  <c r="I13" i="2"/>
  <c r="F13" i="2"/>
  <c r="I12" i="2"/>
  <c r="H12" i="2"/>
  <c r="G12" i="2"/>
  <c r="E12" i="2"/>
  <c r="E18" i="2" s="1"/>
  <c r="D12" i="2"/>
  <c r="I11" i="2"/>
  <c r="F11" i="2"/>
  <c r="I10" i="2"/>
  <c r="F10" i="2"/>
  <c r="I9" i="2"/>
  <c r="F9" i="2"/>
  <c r="I8" i="2"/>
  <c r="F8" i="2"/>
  <c r="H7" i="2"/>
  <c r="I7" i="2" s="1"/>
  <c r="G7" i="2"/>
  <c r="F7" i="2"/>
  <c r="E7" i="2"/>
  <c r="D7" i="2"/>
  <c r="I6" i="2"/>
  <c r="F6" i="2"/>
  <c r="I5" i="2"/>
  <c r="F5" i="2"/>
  <c r="F18" i="2" l="1"/>
  <c r="E28" i="2"/>
  <c r="E36" i="2" s="1"/>
  <c r="E40" i="2" s="1"/>
  <c r="F40" i="2" s="1"/>
  <c r="G28" i="2"/>
  <c r="G36" i="2" s="1"/>
  <c r="G40" i="2" s="1"/>
  <c r="F12" i="2"/>
  <c r="F17" i="2"/>
  <c r="I27" i="2"/>
  <c r="F48" i="2"/>
  <c r="I59" i="2"/>
  <c r="I63" i="2"/>
  <c r="F65" i="2"/>
  <c r="I18" i="2"/>
  <c r="I22" i="2"/>
  <c r="H28" i="2"/>
  <c r="H36" i="2" s="1"/>
  <c r="H40" i="2" s="1"/>
  <c r="F95" i="2"/>
  <c r="H96" i="2"/>
  <c r="I96" i="2" s="1"/>
  <c r="F63" i="2"/>
  <c r="M66" i="1"/>
  <c r="L66" i="1"/>
  <c r="M38" i="1"/>
  <c r="M39" i="1"/>
  <c r="M37" i="1"/>
  <c r="L38" i="1"/>
  <c r="L39" i="1"/>
  <c r="L37" i="1"/>
  <c r="E65" i="1" l="1"/>
  <c r="M71" i="1" s="1"/>
  <c r="H73" i="1"/>
  <c r="L72" i="1" s="1"/>
  <c r="E73" i="1"/>
  <c r="M72" i="1" s="1"/>
  <c r="E39" i="1"/>
  <c r="H39" i="1"/>
  <c r="H12" i="1"/>
  <c r="L8" i="1"/>
  <c r="M8" i="1"/>
  <c r="F75" i="1" l="1"/>
  <c r="G39" i="1"/>
  <c r="H95" i="1" l="1"/>
  <c r="L74" i="1" s="1"/>
  <c r="H65" i="1" l="1"/>
  <c r="L71" i="1" s="1"/>
  <c r="I93" i="1"/>
  <c r="I50" i="1"/>
  <c r="H7" i="1"/>
  <c r="M7" i="1" s="1"/>
  <c r="I47" i="1" l="1"/>
  <c r="G73" i="1" l="1"/>
  <c r="I72" i="1"/>
  <c r="M9" i="1"/>
  <c r="E95" i="1" l="1"/>
  <c r="M74" i="1" s="1"/>
  <c r="D95" i="1"/>
  <c r="E84" i="1"/>
  <c r="M73" i="1" s="1"/>
  <c r="D84" i="1"/>
  <c r="D73" i="1"/>
  <c r="E63" i="1"/>
  <c r="M70" i="1" s="1"/>
  <c r="D63" i="1"/>
  <c r="E59" i="1"/>
  <c r="M69" i="1" s="1"/>
  <c r="D59" i="1"/>
  <c r="E56" i="1"/>
  <c r="M68" i="1" s="1"/>
  <c r="D56" i="1"/>
  <c r="E52" i="1"/>
  <c r="M67" i="1" s="1"/>
  <c r="D52" i="1"/>
  <c r="E48" i="1"/>
  <c r="M65" i="1" s="1"/>
  <c r="D48" i="1"/>
  <c r="D39" i="1"/>
  <c r="E35" i="1"/>
  <c r="D35" i="1"/>
  <c r="E26" i="1"/>
  <c r="D26" i="1"/>
  <c r="E22" i="1"/>
  <c r="M36" i="1" s="1"/>
  <c r="M40" i="1" s="1"/>
  <c r="D22" i="1"/>
  <c r="E17" i="1"/>
  <c r="L10" i="1" s="1"/>
  <c r="D17" i="1"/>
  <c r="E12" i="1"/>
  <c r="L9" i="1" s="1"/>
  <c r="D12" i="1"/>
  <c r="E7" i="1"/>
  <c r="L7" i="1" s="1"/>
  <c r="D7" i="1"/>
  <c r="M75" i="1" l="1"/>
  <c r="E96" i="1"/>
  <c r="L11" i="1"/>
  <c r="D18" i="1"/>
  <c r="D27" i="1"/>
  <c r="D96" i="1"/>
  <c r="F96" i="1"/>
  <c r="E27" i="1"/>
  <c r="E18" i="1"/>
  <c r="I58" i="1"/>
  <c r="I57" i="1"/>
  <c r="D28" i="1" l="1"/>
  <c r="D36" i="1" s="1"/>
  <c r="D40" i="1" s="1"/>
  <c r="E28" i="1"/>
  <c r="E36" i="1" s="1"/>
  <c r="E40" i="1" s="1"/>
  <c r="G95" i="1"/>
  <c r="I94" i="1"/>
  <c r="I92" i="1"/>
  <c r="I91" i="1"/>
  <c r="I90" i="1"/>
  <c r="I89" i="1"/>
  <c r="I88" i="1"/>
  <c r="I87" i="1"/>
  <c r="I86" i="1"/>
  <c r="I85" i="1"/>
  <c r="H84" i="1"/>
  <c r="L73" i="1" s="1"/>
  <c r="G84" i="1"/>
  <c r="I83" i="1"/>
  <c r="I82" i="1"/>
  <c r="I80" i="1"/>
  <c r="I79" i="1"/>
  <c r="I77" i="1"/>
  <c r="I76" i="1"/>
  <c r="I74" i="1"/>
  <c r="I71" i="1"/>
  <c r="F71" i="1"/>
  <c r="I70" i="1"/>
  <c r="I69" i="1"/>
  <c r="I68" i="1"/>
  <c r="I67" i="1"/>
  <c r="F67" i="1"/>
  <c r="I66" i="1"/>
  <c r="I65" i="1"/>
  <c r="I64" i="1"/>
  <c r="H63" i="1"/>
  <c r="L70" i="1" s="1"/>
  <c r="G63" i="1"/>
  <c r="I62" i="1"/>
  <c r="I61" i="1"/>
  <c r="I60" i="1"/>
  <c r="H59" i="1"/>
  <c r="L69" i="1" s="1"/>
  <c r="G59" i="1"/>
  <c r="F58" i="1"/>
  <c r="H56" i="1"/>
  <c r="L68" i="1" s="1"/>
  <c r="G56" i="1"/>
  <c r="I55" i="1"/>
  <c r="F55" i="1"/>
  <c r="I54" i="1"/>
  <c r="I53" i="1"/>
  <c r="H52" i="1"/>
  <c r="L67" i="1" s="1"/>
  <c r="G52" i="1"/>
  <c r="F51" i="1"/>
  <c r="F50" i="1"/>
  <c r="I49" i="1"/>
  <c r="H48" i="1"/>
  <c r="L65" i="1" s="1"/>
  <c r="G48" i="1"/>
  <c r="I46" i="1"/>
  <c r="F46" i="1"/>
  <c r="I45" i="1"/>
  <c r="I44" i="1"/>
  <c r="I43" i="1"/>
  <c r="I42" i="1"/>
  <c r="F42" i="1"/>
  <c r="I38" i="1"/>
  <c r="H35" i="1"/>
  <c r="G35" i="1"/>
  <c r="I34" i="1"/>
  <c r="I32" i="1"/>
  <c r="I31" i="1"/>
  <c r="I30" i="1"/>
  <c r="I29" i="1"/>
  <c r="H26" i="1"/>
  <c r="G26" i="1"/>
  <c r="I25" i="1"/>
  <c r="I24" i="1"/>
  <c r="I23" i="1"/>
  <c r="H22" i="1"/>
  <c r="G22" i="1"/>
  <c r="I21" i="1"/>
  <c r="I20" i="1"/>
  <c r="I19" i="1"/>
  <c r="H17" i="1"/>
  <c r="M10" i="1" s="1"/>
  <c r="M11" i="1" s="1"/>
  <c r="N11" i="1" s="1"/>
  <c r="G17" i="1"/>
  <c r="I15" i="1"/>
  <c r="I14" i="1"/>
  <c r="I13" i="1"/>
  <c r="G12" i="1"/>
  <c r="I11" i="1"/>
  <c r="I10" i="1"/>
  <c r="I9" i="1"/>
  <c r="I8" i="1"/>
  <c r="G7" i="1"/>
  <c r="I6" i="1"/>
  <c r="I5" i="1"/>
  <c r="L36" i="1" l="1"/>
  <c r="L40" i="1" s="1"/>
  <c r="J22" i="1"/>
  <c r="L75" i="1"/>
  <c r="N67" i="1" s="1"/>
  <c r="N10" i="1"/>
  <c r="N8" i="1"/>
  <c r="N7" i="1"/>
  <c r="N9" i="1"/>
  <c r="H96" i="1"/>
  <c r="I52" i="1"/>
  <c r="I84" i="1"/>
  <c r="I63" i="1"/>
  <c r="I59" i="1"/>
  <c r="H27" i="1"/>
  <c r="J27" i="1" s="1"/>
  <c r="H18" i="1"/>
  <c r="H104" i="1" s="1"/>
  <c r="I12" i="1"/>
  <c r="F90" i="1"/>
  <c r="F11" i="1"/>
  <c r="F21" i="1"/>
  <c r="F95" i="1"/>
  <c r="F49" i="1"/>
  <c r="G27" i="1"/>
  <c r="F63" i="1"/>
  <c r="F66" i="1"/>
  <c r="F70" i="1"/>
  <c r="F84" i="1"/>
  <c r="F10" i="1"/>
  <c r="F20" i="1"/>
  <c r="F53" i="1"/>
  <c r="F65" i="1"/>
  <c r="F69" i="1"/>
  <c r="F79" i="1"/>
  <c r="F83" i="1"/>
  <c r="F64" i="1"/>
  <c r="F68" i="1"/>
  <c r="F24" i="1"/>
  <c r="I39" i="1"/>
  <c r="F6" i="1"/>
  <c r="I26" i="1"/>
  <c r="F37" i="1"/>
  <c r="F74" i="1"/>
  <c r="F78" i="1"/>
  <c r="F82" i="1"/>
  <c r="F89" i="1"/>
  <c r="F93" i="1"/>
  <c r="F7" i="1"/>
  <c r="F15" i="1"/>
  <c r="F19" i="1"/>
  <c r="I22" i="1"/>
  <c r="F30" i="1"/>
  <c r="I35" i="1"/>
  <c r="F45" i="1"/>
  <c r="F77" i="1"/>
  <c r="F81" i="1"/>
  <c r="F88" i="1"/>
  <c r="F92" i="1"/>
  <c r="F14" i="1"/>
  <c r="F23" i="1"/>
  <c r="F44" i="1"/>
  <c r="F48" i="1"/>
  <c r="F54" i="1"/>
  <c r="F56" i="1"/>
  <c r="F76" i="1"/>
  <c r="F80" i="1"/>
  <c r="F91" i="1"/>
  <c r="F94" i="1"/>
  <c r="F5" i="1"/>
  <c r="F9" i="1"/>
  <c r="F29" i="1"/>
  <c r="F34" i="1"/>
  <c r="F62" i="1"/>
  <c r="G96" i="1"/>
  <c r="F8" i="1"/>
  <c r="F13" i="1"/>
  <c r="F32" i="1"/>
  <c r="F38" i="1"/>
  <c r="F59" i="1"/>
  <c r="F61" i="1"/>
  <c r="I73" i="1"/>
  <c r="F87" i="1"/>
  <c r="I17" i="1"/>
  <c r="I48" i="1"/>
  <c r="F52" i="1"/>
  <c r="F57" i="1"/>
  <c r="I7" i="1"/>
  <c r="F25" i="1"/>
  <c r="F31" i="1"/>
  <c r="F40" i="1"/>
  <c r="F43" i="1"/>
  <c r="F47" i="1"/>
  <c r="F60" i="1"/>
  <c r="F73" i="1"/>
  <c r="F86" i="1"/>
  <c r="F85" i="1"/>
  <c r="G18" i="1"/>
  <c r="I56" i="1"/>
  <c r="I95" i="1"/>
  <c r="N65" i="1" l="1"/>
  <c r="N68" i="1"/>
  <c r="N73" i="1"/>
  <c r="N69" i="1"/>
  <c r="N66" i="1"/>
  <c r="N72" i="1"/>
  <c r="N74" i="1"/>
  <c r="N71" i="1"/>
  <c r="N70" i="1"/>
  <c r="N37" i="1"/>
  <c r="N38" i="1"/>
  <c r="N39" i="1"/>
  <c r="N36" i="1"/>
  <c r="I27" i="1"/>
  <c r="H28" i="1"/>
  <c r="H36" i="1" s="1"/>
  <c r="H40" i="1" s="1"/>
  <c r="G28" i="1"/>
  <c r="G36" i="1" s="1"/>
  <c r="G40" i="1" s="1"/>
  <c r="F39" i="1"/>
  <c r="F12" i="1"/>
  <c r="F17" i="1"/>
  <c r="I96" i="1"/>
  <c r="F22" i="1"/>
  <c r="F35" i="1"/>
  <c r="I18" i="1"/>
  <c r="F26" i="1"/>
  <c r="F27" i="1" l="1"/>
  <c r="F18" i="1"/>
</calcChain>
</file>

<file path=xl/sharedStrings.xml><?xml version="1.0" encoding="utf-8"?>
<sst xmlns="http://schemas.openxmlformats.org/spreadsheetml/2006/main" count="286" uniqueCount="130">
  <si>
    <t>Eelarvearuanne</t>
  </si>
  <si>
    <t/>
  </si>
  <si>
    <t>Kirje nimetus</t>
  </si>
  <si>
    <t>Eelarve</t>
  </si>
  <si>
    <t>Täitmine</t>
  </si>
  <si>
    <t>Maksutulud</t>
  </si>
  <si>
    <t>Füüsilise isiku tulumaks</t>
  </si>
  <si>
    <t>Maamaks</t>
  </si>
  <si>
    <t>Maksutulud kokku</t>
  </si>
  <si>
    <t>Tulud kaupade ja teenuste müügist</t>
  </si>
  <si>
    <t>Saadud toetused tegevuskuludeks</t>
  </si>
  <si>
    <t>Tasandusfond</t>
  </si>
  <si>
    <t>Toetusfond</t>
  </si>
  <si>
    <t>Muud saadud toetused tegevuskuludeks</t>
  </si>
  <si>
    <t>Saadud toetused tegevuskuludeks kokku</t>
  </si>
  <si>
    <t>Kohaliku tähtsusega maardlate kaevandamisõiguse tasu</t>
  </si>
  <si>
    <t>Laekumine vee erikasutusest</t>
  </si>
  <si>
    <t>Saastetasud ja keskkonnale tekitatud kahju hüvitis</t>
  </si>
  <si>
    <t>Muud tegevustulud</t>
  </si>
  <si>
    <t>Muud tegevustulud kokku</t>
  </si>
  <si>
    <t>Põhitegevuse tulud kokku</t>
  </si>
  <si>
    <t>Sotsiaalabitoetused ja muud toetused füüsilistele isikutele</t>
  </si>
  <si>
    <t>Sihtotstarbelised toetused tegevuskuludeks</t>
  </si>
  <si>
    <t>Mittesihtotstarbelised toetused</t>
  </si>
  <si>
    <t>Antud toetused tegevuskuludeks kokku</t>
  </si>
  <si>
    <t>Muud tegevuskulud</t>
  </si>
  <si>
    <t>Tööjõukulud</t>
  </si>
  <si>
    <t>Majandamiskulud</t>
  </si>
  <si>
    <t>Muud kulud</t>
  </si>
  <si>
    <t>Muud tegevuskulud kokku</t>
  </si>
  <si>
    <t>Põhitegevuse kulud kokku</t>
  </si>
  <si>
    <t>Põhitegevuse tulem</t>
  </si>
  <si>
    <t>Investeerimistegevus</t>
  </si>
  <si>
    <t>Põhivara müük (+)</t>
  </si>
  <si>
    <t>Põhivara soetus (-)</t>
  </si>
  <si>
    <t>Põhivara soetuseks saadav sihtfinantseerimine(+)</t>
  </si>
  <si>
    <t>Põhivara soetuseks antav sihtfinantseerimine(-)</t>
  </si>
  <si>
    <t>Finantstulud (+)</t>
  </si>
  <si>
    <t>Finantstkulud (-)</t>
  </si>
  <si>
    <t>Investeerimistegevus kokku</t>
  </si>
  <si>
    <t>Eelarve tulem (ülejääk (+) / puudujääk (-))</t>
  </si>
  <si>
    <t>Finantseerimistegevus</t>
  </si>
  <si>
    <t>Kohustuste võtmine (+)</t>
  </si>
  <si>
    <t>Kohustuste tasumine (-)</t>
  </si>
  <si>
    <t>Finantseerimistegevus kokku</t>
  </si>
  <si>
    <t>Likviidsete varade muutus (+ suurenemine, - vähenemine)</t>
  </si>
  <si>
    <t>Üldised valitsussektori teenused</t>
  </si>
  <si>
    <t>Valla- ja linnavolikogu</t>
  </si>
  <si>
    <t>Valla- ja linnavalitsus</t>
  </si>
  <si>
    <t>Reservfond</t>
  </si>
  <si>
    <t>Muud üldised valitsussektori teenused</t>
  </si>
  <si>
    <t>Valitsussektori võla teenindamine</t>
  </si>
  <si>
    <t>Ülalnimetamata üldised valitsussektori kulud</t>
  </si>
  <si>
    <t>Üldised valitsussektori teenused kokku</t>
  </si>
  <si>
    <t>Riigikaitse</t>
  </si>
  <si>
    <t>Avalik kord ja julgeolek</t>
  </si>
  <si>
    <t>Päästeteenused</t>
  </si>
  <si>
    <t>Muu avalik kord ja julgeolek kokku</t>
  </si>
  <si>
    <t>Avalik kord ja julgeolek kokku</t>
  </si>
  <si>
    <t>Maanteetransport (vallateede- ja tänavate korrashoid)</t>
  </si>
  <si>
    <t>Side</t>
  </si>
  <si>
    <t>Muu majandus (sh.majanduse haldamine)</t>
  </si>
  <si>
    <t>Majandus kokku</t>
  </si>
  <si>
    <t>Jäätmekäitlus</t>
  </si>
  <si>
    <t>Keskkonnakaitse</t>
  </si>
  <si>
    <t>Keskkonnakaitse kokku</t>
  </si>
  <si>
    <t>Elamu- ja kommunaalmajandus</t>
  </si>
  <si>
    <t>Veevarustus</t>
  </si>
  <si>
    <t>Tänavavalgustus</t>
  </si>
  <si>
    <t>Muu elamu- ja kommunaalmajanduse tegevus</t>
  </si>
  <si>
    <t>Elamu- ja kommunaalmajandus kokku</t>
  </si>
  <si>
    <t>Muu tervishoid, sh. tervishoiu haldamine</t>
  </si>
  <si>
    <t>Tervishoid kokku</t>
  </si>
  <si>
    <t>Sporditegevus</t>
  </si>
  <si>
    <t>Noorsootöö ja noortekeskused</t>
  </si>
  <si>
    <t>Vaba aeg, kultuur ja religioon</t>
  </si>
  <si>
    <t>Vaba aja tegevused</t>
  </si>
  <si>
    <t>Raamatukogud</t>
  </si>
  <si>
    <t>Rahvakultuur</t>
  </si>
  <si>
    <t>Ringhäälingu- ja kirjastamisteenused</t>
  </si>
  <si>
    <t>Muu vaba aeg, kultuur, religioon, sh. haldus</t>
  </si>
  <si>
    <t>Vaba aeg, kultuur ja religioon kokku</t>
  </si>
  <si>
    <t>Alusharidus</t>
  </si>
  <si>
    <t>Alus- ja põhihariduse kaudsed kulud</t>
  </si>
  <si>
    <t>Haridus</t>
  </si>
  <si>
    <t>Põhihariduse otsekulud</t>
  </si>
  <si>
    <t>Üldkeskhariduse otsekulud</t>
  </si>
  <si>
    <t>Põhi-ja üldkeskhariduse kaudsed kulud</t>
  </si>
  <si>
    <t>Noorte huviharidus ja huvitegevus</t>
  </si>
  <si>
    <t>Koolitransport</t>
  </si>
  <si>
    <t>Koolitoit</t>
  </si>
  <si>
    <t>Öömaja</t>
  </si>
  <si>
    <t>Muu haridus, sh. hariduse haldus</t>
  </si>
  <si>
    <t>Haridus kokku</t>
  </si>
  <si>
    <t>Muu puuetega inimeste sotsiaalne kaitse</t>
  </si>
  <si>
    <t>Eakate sotsiaalhoolekande asutused</t>
  </si>
  <si>
    <t>Muu eakate sotsiaalne kaitse</t>
  </si>
  <si>
    <t>Laste ja noorte sotsiaalhoolekande asutused</t>
  </si>
  <si>
    <t>Muu perekondade ja laste sotsiaalne kaitse</t>
  </si>
  <si>
    <t>Töötute sotsiaalne kaitse</t>
  </si>
  <si>
    <t>Eluasemeteenused sotsiaalsetele riskirühmadele</t>
  </si>
  <si>
    <t>Riiklik toimetulekutoetus</t>
  </si>
  <si>
    <t>Muu sotsiaalsete riskirühmade kaitse</t>
  </si>
  <si>
    <t>Muu sotsiaalne kaitse, sh. sotsiaalse kaitse haldus</t>
  </si>
  <si>
    <t>Sotsiaalne kaitse kokku</t>
  </si>
  <si>
    <t>Põhitegevuse kulude ja investeerimistegevuse väljaminekute jaotus tegevusalade järgi kokku</t>
  </si>
  <si>
    <t>Muud näitajad</t>
  </si>
  <si>
    <t>Aasta alguse seisuga</t>
  </si>
  <si>
    <t>Võlakohustused</t>
  </si>
  <si>
    <t>Likviidsed varad</t>
  </si>
  <si>
    <t>Perioodi lõpu seisuga</t>
  </si>
  <si>
    <t>%</t>
  </si>
  <si>
    <t>Nõuete ja kohustuste saldode muutus  (+ suurenemine, - vähenemine)</t>
  </si>
  <si>
    <t>Sotsiaalne kaitse</t>
  </si>
  <si>
    <t>Column1</t>
  </si>
  <si>
    <t>2018</t>
  </si>
  <si>
    <t>2019</t>
  </si>
  <si>
    <t>Total</t>
  </si>
  <si>
    <t>PROTSENT kogutulust</t>
  </si>
  <si>
    <t>Tulu sisu</t>
  </si>
  <si>
    <t>Majandus</t>
  </si>
  <si>
    <t>Muu keskkonnakaitse</t>
  </si>
  <si>
    <t>Tervishoid</t>
  </si>
  <si>
    <t xml:space="preserve">Antud toetused </t>
  </si>
  <si>
    <t>Kulu sisu</t>
  </si>
  <si>
    <t>% kogumahust</t>
  </si>
  <si>
    <t>Antud toetused tegevuskuludeks</t>
  </si>
  <si>
    <t>Põhitegevuse tulud</t>
  </si>
  <si>
    <t>Põhitegevuse kulud</t>
  </si>
  <si>
    <t>Netovõlakoormus: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</si>
</sst>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186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  <charset val="186"/>
    </font>
    <font>
      <b/>
      <sz val="8"/>
      <color theme="1"/>
      <name val="Calibri"/>
      <family val="2"/>
      <charset val="186"/>
      <scheme val="minor"/>
    </font>
    <font>
      <sz val="8"/>
      <color theme="1"/>
      <name val="Calibri"/>
      <scheme val="minor"/>
    </font>
    <font>
      <sz val="8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5">
    <xf numFmtId="0" fontId="0" fillId="0" borderId="0" xfId="0"/>
    <xf numFmtId="4" fontId="1" fillId="0" borderId="1" xfId="0" applyNumberFormat="1" applyFont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4" fontId="1" fillId="4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Border="1" applyAlignment="1"/>
    <xf numFmtId="0" fontId="2" fillId="0" borderId="0" xfId="0" applyFont="1"/>
    <xf numFmtId="0" fontId="3" fillId="0" borderId="1" xfId="0" applyFont="1" applyBorder="1"/>
    <xf numFmtId="4" fontId="4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/>
    <xf numFmtId="4" fontId="4" fillId="2" borderId="1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/>
    <xf numFmtId="1" fontId="1" fillId="2" borderId="1" xfId="0" applyNumberFormat="1" applyFont="1" applyFill="1" applyBorder="1"/>
    <xf numFmtId="1" fontId="3" fillId="2" borderId="1" xfId="0" applyNumberFormat="1" applyFont="1" applyFill="1" applyBorder="1"/>
    <xf numFmtId="4" fontId="4" fillId="3" borderId="1" xfId="0" applyNumberFormat="1" applyFont="1" applyFill="1" applyBorder="1" applyAlignment="1">
      <alignment horizontal="right" vertical="center"/>
    </xf>
    <xf numFmtId="1" fontId="2" fillId="3" borderId="1" xfId="0" applyNumberFormat="1" applyFont="1" applyFill="1" applyBorder="1"/>
    <xf numFmtId="1" fontId="1" fillId="3" borderId="1" xfId="0" applyNumberFormat="1" applyFont="1" applyFill="1" applyBorder="1"/>
    <xf numFmtId="1" fontId="3" fillId="4" borderId="1" xfId="0" applyNumberFormat="1" applyFont="1" applyFill="1" applyBorder="1"/>
    <xf numFmtId="4" fontId="4" fillId="4" borderId="1" xfId="0" applyNumberFormat="1" applyFont="1" applyFill="1" applyBorder="1" applyAlignment="1">
      <alignment horizontal="right" vertical="center"/>
    </xf>
    <xf numFmtId="1" fontId="2" fillId="4" borderId="1" xfId="0" applyNumberFormat="1" applyFont="1" applyFill="1" applyBorder="1"/>
    <xf numFmtId="1" fontId="3" fillId="3" borderId="1" xfId="0" applyNumberFormat="1" applyFont="1" applyFill="1" applyBorder="1"/>
    <xf numFmtId="0" fontId="5" fillId="0" borderId="0" xfId="0" applyFont="1"/>
    <xf numFmtId="0" fontId="1" fillId="4" borderId="1" xfId="0" applyFont="1" applyFill="1" applyBorder="1" applyAlignment="1">
      <alignment horizontal="left" vertical="center"/>
    </xf>
    <xf numFmtId="1" fontId="2" fillId="0" borderId="1" xfId="0" applyNumberFormat="1" applyFont="1" applyFill="1" applyBorder="1"/>
    <xf numFmtId="4" fontId="4" fillId="0" borderId="1" xfId="0" applyNumberFormat="1" applyFont="1" applyFill="1" applyBorder="1" applyAlignment="1">
      <alignment horizontal="right" vertical="center"/>
    </xf>
    <xf numFmtId="4" fontId="2" fillId="0" borderId="0" xfId="0" applyNumberFormat="1" applyFont="1"/>
    <xf numFmtId="0" fontId="1" fillId="0" borderId="1" xfId="0" applyFont="1" applyBorder="1" applyAlignment="1">
      <alignment horizontal="left" vertical="center"/>
    </xf>
    <xf numFmtId="10" fontId="6" fillId="0" borderId="0" xfId="0" applyNumberFormat="1" applyFont="1"/>
    <xf numFmtId="0" fontId="7" fillId="0" borderId="0" xfId="0" applyFont="1"/>
    <xf numFmtId="10" fontId="7" fillId="0" borderId="0" xfId="0" applyNumberFormat="1" applyFont="1"/>
    <xf numFmtId="4" fontId="7" fillId="0" borderId="0" xfId="0" applyNumberFormat="1" applyFont="1"/>
    <xf numFmtId="0" fontId="2" fillId="0" borderId="0" xfId="0" applyNumberFormat="1" applyFont="1"/>
    <xf numFmtId="10" fontId="2" fillId="0" borderId="0" xfId="0" applyNumberFormat="1" applyFont="1"/>
    <xf numFmtId="9" fontId="2" fillId="0" borderId="0" xfId="1" applyFont="1"/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Põhitegevuse</a:t>
            </a:r>
            <a:r>
              <a:rPr lang="et-EE"/>
              <a:t> tulud</a:t>
            </a:r>
            <a:endParaRPr lang="en-US"/>
          </a:p>
        </c:rich>
      </c:tx>
      <c:layout>
        <c:manualLayout>
          <c:xMode val="edge"/>
          <c:yMode val="edge"/>
          <c:x val="0.3779166666666666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Analüüs!$M$6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Analüüs!$K$7:$K$11</c:f>
              <c:strCache>
                <c:ptCount val="4"/>
                <c:pt idx="0">
                  <c:v>Maksutulud</c:v>
                </c:pt>
                <c:pt idx="1">
                  <c:v>Tulud kaupade ja teenuste müügist</c:v>
                </c:pt>
                <c:pt idx="2">
                  <c:v>Saadud toetused tegevuskuludeks</c:v>
                </c:pt>
                <c:pt idx="3">
                  <c:v>Muud tegevuskulud</c:v>
                </c:pt>
              </c:strCache>
            </c:strRef>
          </c:cat>
          <c:val>
            <c:numRef>
              <c:f>Analüüs!$M$7:$M$11</c:f>
              <c:numCache>
                <c:formatCode>#,##0.00</c:formatCode>
                <c:ptCount val="4"/>
                <c:pt idx="0">
                  <c:v>2789.7333499999995</c:v>
                </c:pt>
                <c:pt idx="1">
                  <c:v>644.26615000000004</c:v>
                </c:pt>
                <c:pt idx="2">
                  <c:v>2571.1023599999999</c:v>
                </c:pt>
                <c:pt idx="3">
                  <c:v>17.373769999999997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7E-4E3A-800B-4DC896ABD38E}"/>
            </c:ext>
          </c:extLst>
        </c:ser>
        <c:ser>
          <c:idx val="1"/>
          <c:order val="1"/>
          <c:tx>
            <c:strRef>
              <c:f>Analüüs!$L$6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Analüüs!$K$7:$K$11</c:f>
              <c:strCache>
                <c:ptCount val="4"/>
                <c:pt idx="0">
                  <c:v>Maksutulud</c:v>
                </c:pt>
                <c:pt idx="1">
                  <c:v>Tulud kaupade ja teenuste müügist</c:v>
                </c:pt>
                <c:pt idx="2">
                  <c:v>Saadud toetused tegevuskuludeks</c:v>
                </c:pt>
                <c:pt idx="3">
                  <c:v>Muud tegevuskulud</c:v>
                </c:pt>
              </c:strCache>
            </c:strRef>
          </c:cat>
          <c:val>
            <c:numRef>
              <c:f>Analüüs!$L$7:$L$11</c:f>
              <c:numCache>
                <c:formatCode>#,##0.00</c:formatCode>
                <c:ptCount val="4"/>
                <c:pt idx="0">
                  <c:v>2552.5472500000001</c:v>
                </c:pt>
                <c:pt idx="1">
                  <c:v>583.65243000000009</c:v>
                </c:pt>
                <c:pt idx="2">
                  <c:v>2850.53172</c:v>
                </c:pt>
                <c:pt idx="3">
                  <c:v>45.662950000000002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7E-4E3A-800B-4DC896ABD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4663568"/>
        <c:axId val="154667488"/>
      </c:barChart>
      <c:catAx>
        <c:axId val="15466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54667488"/>
        <c:crosses val="autoZero"/>
        <c:auto val="1"/>
        <c:lblAlgn val="ctr"/>
        <c:lblOffset val="100"/>
        <c:noMultiLvlLbl val="0"/>
      </c:catAx>
      <c:valAx>
        <c:axId val="15466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5466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Põhitegevuse kulud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Analüüs!$L$35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Analüüs!$K$36:$K$39</c:f>
              <c:strCache>
                <c:ptCount val="4"/>
                <c:pt idx="0">
                  <c:v>Antud toetused </c:v>
                </c:pt>
                <c:pt idx="1">
                  <c:v>Tööjõukulud</c:v>
                </c:pt>
                <c:pt idx="2">
                  <c:v>Majandamiskulud</c:v>
                </c:pt>
                <c:pt idx="3">
                  <c:v>Muud kulud</c:v>
                </c:pt>
              </c:strCache>
            </c:strRef>
          </c:cat>
          <c:val>
            <c:numRef>
              <c:f>Analüüs!$L$36:$L$39</c:f>
              <c:numCache>
                <c:formatCode>#,##0.00</c:formatCode>
                <c:ptCount val="4"/>
                <c:pt idx="0">
                  <c:v>532.95308</c:v>
                </c:pt>
                <c:pt idx="1">
                  <c:v>2995.4690299999997</c:v>
                </c:pt>
                <c:pt idx="2">
                  <c:v>1842.6487099999999</c:v>
                </c:pt>
                <c:pt idx="3">
                  <c:v>0.55800000000000005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BF-4DE4-B0FB-1E51A78E256F}"/>
            </c:ext>
          </c:extLst>
        </c:ser>
        <c:ser>
          <c:idx val="1"/>
          <c:order val="1"/>
          <c:tx>
            <c:strRef>
              <c:f>Analüüs!$M$35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Analüüs!$K$36:$K$39</c:f>
              <c:strCache>
                <c:ptCount val="4"/>
                <c:pt idx="0">
                  <c:v>Antud toetused </c:v>
                </c:pt>
                <c:pt idx="1">
                  <c:v>Tööjõukulud</c:v>
                </c:pt>
                <c:pt idx="2">
                  <c:v>Majandamiskulud</c:v>
                </c:pt>
                <c:pt idx="3">
                  <c:v>Muud kulud</c:v>
                </c:pt>
              </c:strCache>
            </c:strRef>
          </c:cat>
          <c:val>
            <c:numRef>
              <c:f>Analüüs!$M$36:$M$39</c:f>
              <c:numCache>
                <c:formatCode>#,##0.00</c:formatCode>
                <c:ptCount val="4"/>
                <c:pt idx="0">
                  <c:v>381.73409000000004</c:v>
                </c:pt>
                <c:pt idx="1">
                  <c:v>2748.1998900000003</c:v>
                </c:pt>
                <c:pt idx="2">
                  <c:v>1410.54079</c:v>
                </c:pt>
                <c:pt idx="3">
                  <c:v>289.60684999999995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4BF-4DE4-B0FB-1E51A78E2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4664744"/>
        <c:axId val="154668272"/>
      </c:barChart>
      <c:catAx>
        <c:axId val="154664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54668272"/>
        <c:crosses val="autoZero"/>
        <c:auto val="1"/>
        <c:lblAlgn val="ctr"/>
        <c:lblOffset val="100"/>
        <c:noMultiLvlLbl val="0"/>
      </c:catAx>
      <c:valAx>
        <c:axId val="15466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54664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Kulude jaotus tegevusalade</a:t>
            </a:r>
            <a:r>
              <a:rPr lang="et-EE" baseline="0"/>
              <a:t> lõikes</a:t>
            </a:r>
            <a:endParaRPr lang="et-EE"/>
          </a:p>
        </c:rich>
      </c:tx>
      <c:layout>
        <c:manualLayout>
          <c:xMode val="edge"/>
          <c:yMode val="edge"/>
          <c:x val="0.2703580004275713"/>
          <c:y val="1.18914887605534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Analüüs!$L$64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Analüüs!$K$65:$K$74</c:f>
              <c:strCache>
                <c:ptCount val="10"/>
                <c:pt idx="0">
                  <c:v>Üldised valitsussektori teenused</c:v>
                </c:pt>
                <c:pt idx="1">
                  <c:v>Riigikaitse</c:v>
                </c:pt>
                <c:pt idx="2">
                  <c:v>Avalik kord ja julgeolek</c:v>
                </c:pt>
                <c:pt idx="3">
                  <c:v>Majandus</c:v>
                </c:pt>
                <c:pt idx="4">
                  <c:v>Keskkonnakaitse</c:v>
                </c:pt>
                <c:pt idx="5">
                  <c:v>Elamu- ja kommunaalmajandus</c:v>
                </c:pt>
                <c:pt idx="6">
                  <c:v>Tervishoid</c:v>
                </c:pt>
                <c:pt idx="7">
                  <c:v>Vaba aeg, kultuur ja religioon</c:v>
                </c:pt>
                <c:pt idx="8">
                  <c:v>Haridus</c:v>
                </c:pt>
                <c:pt idx="9">
                  <c:v>Sotsiaalne kaitse</c:v>
                </c:pt>
              </c:strCache>
            </c:strRef>
          </c:cat>
          <c:val>
            <c:numRef>
              <c:f>Analüüs!$L$65:$L$74</c:f>
              <c:numCache>
                <c:formatCode>#,##0.00</c:formatCode>
                <c:ptCount val="10"/>
                <c:pt idx="0">
                  <c:v>377.80092999999994</c:v>
                </c:pt>
                <c:pt idx="1">
                  <c:v>0</c:v>
                </c:pt>
                <c:pt idx="2">
                  <c:v>1.6688099999999999</c:v>
                </c:pt>
                <c:pt idx="3">
                  <c:v>423.95358999999996</c:v>
                </c:pt>
                <c:pt idx="4">
                  <c:v>3.3107600000000001</c:v>
                </c:pt>
                <c:pt idx="5">
                  <c:v>406.96669000000003</c:v>
                </c:pt>
                <c:pt idx="6">
                  <c:v>13.211069999999999</c:v>
                </c:pt>
                <c:pt idx="7">
                  <c:v>981.46777999999995</c:v>
                </c:pt>
                <c:pt idx="8">
                  <c:v>2690.3575900000005</c:v>
                </c:pt>
                <c:pt idx="9">
                  <c:v>1084.4611499999999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72-4B1D-B943-0CCF82B2A3F6}"/>
            </c:ext>
          </c:extLst>
        </c:ser>
        <c:ser>
          <c:idx val="1"/>
          <c:order val="1"/>
          <c:tx>
            <c:strRef>
              <c:f>Analüüs!$M$64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Analüüs!$K$65:$K$74</c:f>
              <c:strCache>
                <c:ptCount val="10"/>
                <c:pt idx="0">
                  <c:v>Üldised valitsussektori teenused</c:v>
                </c:pt>
                <c:pt idx="1">
                  <c:v>Riigikaitse</c:v>
                </c:pt>
                <c:pt idx="2">
                  <c:v>Avalik kord ja julgeolek</c:v>
                </c:pt>
                <c:pt idx="3">
                  <c:v>Majandus</c:v>
                </c:pt>
                <c:pt idx="4">
                  <c:v>Keskkonnakaitse</c:v>
                </c:pt>
                <c:pt idx="5">
                  <c:v>Elamu- ja kommunaalmajandus</c:v>
                </c:pt>
                <c:pt idx="6">
                  <c:v>Tervishoid</c:v>
                </c:pt>
                <c:pt idx="7">
                  <c:v>Vaba aeg, kultuur ja religioon</c:v>
                </c:pt>
                <c:pt idx="8">
                  <c:v>Haridus</c:v>
                </c:pt>
                <c:pt idx="9">
                  <c:v>Sotsiaalne kaitse</c:v>
                </c:pt>
              </c:strCache>
            </c:strRef>
          </c:cat>
          <c:val>
            <c:numRef>
              <c:f>Analüüs!$M$65:$M$74</c:f>
              <c:numCache>
                <c:formatCode>#,##0.00</c:formatCode>
                <c:ptCount val="10"/>
                <c:pt idx="0">
                  <c:v>339.89420999999999</c:v>
                </c:pt>
                <c:pt idx="1">
                  <c:v>0</c:v>
                </c:pt>
                <c:pt idx="2">
                  <c:v>15.023239999999999</c:v>
                </c:pt>
                <c:pt idx="3">
                  <c:v>237.85592000000003</c:v>
                </c:pt>
                <c:pt idx="4">
                  <c:v>32.755519999999997</c:v>
                </c:pt>
                <c:pt idx="5">
                  <c:v>330.96724999999998</c:v>
                </c:pt>
                <c:pt idx="6">
                  <c:v>20.104770000000002</c:v>
                </c:pt>
                <c:pt idx="7">
                  <c:v>943.01363000000003</c:v>
                </c:pt>
                <c:pt idx="8">
                  <c:v>2930.8220699999997</c:v>
                </c:pt>
                <c:pt idx="9">
                  <c:v>844.66629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72-4B1D-B943-0CCF82B2A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4665136"/>
        <c:axId val="154669448"/>
      </c:barChart>
      <c:catAx>
        <c:axId val="15466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54669448"/>
        <c:crosses val="autoZero"/>
        <c:auto val="1"/>
        <c:lblAlgn val="ctr"/>
        <c:lblOffset val="100"/>
        <c:noMultiLvlLbl val="0"/>
      </c:catAx>
      <c:valAx>
        <c:axId val="154669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154665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11</xdr:row>
      <xdr:rowOff>138112</xdr:rowOff>
    </xdr:from>
    <xdr:to>
      <xdr:col>15</xdr:col>
      <xdr:colOff>428625</xdr:colOff>
      <xdr:row>31</xdr:row>
      <xdr:rowOff>23812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581025</xdr:colOff>
      <xdr:row>40</xdr:row>
      <xdr:rowOff>4762</xdr:rowOff>
    </xdr:from>
    <xdr:to>
      <xdr:col>15</xdr:col>
      <xdr:colOff>247650</xdr:colOff>
      <xdr:row>59</xdr:row>
      <xdr:rowOff>33337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123824</xdr:colOff>
      <xdr:row>75</xdr:row>
      <xdr:rowOff>80961</xdr:rowOff>
    </xdr:from>
    <xdr:to>
      <xdr:col>17</xdr:col>
      <xdr:colOff>390525</xdr:colOff>
      <xdr:row>105</xdr:row>
      <xdr:rowOff>66674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K6:N11" totalsRowCount="1" headerRowDxfId="26" dataDxfId="25">
  <autoFilter ref="K6:N10"/>
  <tableColumns count="4">
    <tableColumn id="1" name="Tulu sisu" totalsRowLabel="Total" dataDxfId="24" totalsRowDxfId="23"/>
    <tableColumn id="2" name="2018" totalsRowFunction="sum" dataDxfId="22" totalsRowDxfId="21"/>
    <tableColumn id="3" name="2019" totalsRowFunction="sum" dataDxfId="20" totalsRowDxfId="19"/>
    <tableColumn id="4" name="PROTSENT kogutulust" totalsRowFunction="custom" dataDxfId="18" totalsRowDxfId="17">
      <calculatedColumnFormula>Table1[[#This Row],[2019]]/Table1[[#Totals],[2019]]</calculatedColumnFormula>
      <totalsRowFormula>Table1[[#This Row],[2019]]/Table1[[#Totals],[2019]]</totalsRowFormula>
    </tableColumn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K35:N40" totalsRowCount="1">
  <autoFilter ref="K35:N39"/>
  <tableColumns count="4">
    <tableColumn id="1" name="Kulu sisu" totalsRowLabel="Total" dataDxfId="16" totalsRowDxfId="15"/>
    <tableColumn id="3" name="2019" totalsRowFunction="sum" dataDxfId="14" totalsRowDxfId="13"/>
    <tableColumn id="4" name="2018" totalsRowFunction="sum" dataDxfId="12" totalsRowDxfId="11"/>
    <tableColumn id="5" name="PROTSENT kogutulust" dataDxfId="10" totalsRowDxfId="9">
      <calculatedColumnFormula>Table2[[#This Row],[2019]]/Table2[[#Totals],[2019]]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K64:N75" totalsRowCount="1" headerRowDxfId="8">
  <autoFilter ref="K64:N74"/>
  <tableColumns count="4">
    <tableColumn id="1" name="Column1" totalsRowLabel="Total" dataDxfId="7" totalsRowDxfId="6"/>
    <tableColumn id="2" name="2019" totalsRowFunction="sum" dataDxfId="5" totalsRowDxfId="4"/>
    <tableColumn id="3" name="2018" totalsRowFunction="sum" dataDxfId="3" totalsRowDxfId="2"/>
    <tableColumn id="4" name="% kogumahust" dataDxfId="1" totalsRowDxfId="0">
      <calculatedColumnFormula>Table3[[#This Row],[2019]]/Table3[[#Totals],[2019]]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zoomScaleNormal="100" workbookViewId="0">
      <selection activeCell="G33" sqref="G33"/>
    </sheetView>
  </sheetViews>
  <sheetFormatPr defaultRowHeight="11.25" x14ac:dyDescent="0.2"/>
  <cols>
    <col min="1" max="1" width="17.85546875" style="9" customWidth="1"/>
    <col min="2" max="2" width="18.140625" style="9" customWidth="1"/>
    <col min="3" max="3" width="43" style="9" customWidth="1"/>
    <col min="4" max="4" width="11.5703125" style="9" customWidth="1"/>
    <col min="5" max="5" width="10.5703125" style="9" customWidth="1"/>
    <col min="6" max="6" width="5.7109375" style="9" customWidth="1"/>
    <col min="7" max="7" width="12.28515625" style="9" customWidth="1"/>
    <col min="8" max="8" width="12.7109375" style="9" customWidth="1"/>
    <col min="9" max="9" width="6" style="9" customWidth="1"/>
    <col min="10" max="10" width="9.140625" style="9"/>
    <col min="11" max="11" width="25.42578125" style="9" bestFit="1" customWidth="1"/>
    <col min="12" max="13" width="10.140625" style="9" bestFit="1" customWidth="1"/>
    <col min="14" max="14" width="17.28515625" style="9" bestFit="1" customWidth="1"/>
    <col min="15" max="228" width="9.140625" style="9"/>
    <col min="229" max="230" width="15.5703125" style="9" customWidth="1"/>
    <col min="231" max="231" width="59.42578125" style="9" customWidth="1"/>
    <col min="232" max="233" width="15.5703125" style="9" customWidth="1"/>
    <col min="234" max="234" width="9.5703125" style="9" bestFit="1" customWidth="1"/>
    <col min="235" max="235" width="15.42578125" style="9" customWidth="1"/>
    <col min="236" max="236" width="16.42578125" style="9" customWidth="1"/>
    <col min="237" max="237" width="9.140625" style="9"/>
    <col min="238" max="238" width="11.7109375" style="9" bestFit="1" customWidth="1"/>
    <col min="239" max="239" width="12.28515625" style="9" bestFit="1" customWidth="1"/>
    <col min="240" max="484" width="9.140625" style="9"/>
    <col min="485" max="486" width="15.5703125" style="9" customWidth="1"/>
    <col min="487" max="487" width="59.42578125" style="9" customWidth="1"/>
    <col min="488" max="489" width="15.5703125" style="9" customWidth="1"/>
    <col min="490" max="490" width="9.5703125" style="9" bestFit="1" customWidth="1"/>
    <col min="491" max="491" width="15.42578125" style="9" customWidth="1"/>
    <col min="492" max="492" width="16.42578125" style="9" customWidth="1"/>
    <col min="493" max="493" width="9.140625" style="9"/>
    <col min="494" max="494" width="11.7109375" style="9" bestFit="1" customWidth="1"/>
    <col min="495" max="495" width="12.28515625" style="9" bestFit="1" customWidth="1"/>
    <col min="496" max="740" width="9.140625" style="9"/>
    <col min="741" max="742" width="15.5703125" style="9" customWidth="1"/>
    <col min="743" max="743" width="59.42578125" style="9" customWidth="1"/>
    <col min="744" max="745" width="15.5703125" style="9" customWidth="1"/>
    <col min="746" max="746" width="9.5703125" style="9" bestFit="1" customWidth="1"/>
    <col min="747" max="747" width="15.42578125" style="9" customWidth="1"/>
    <col min="748" max="748" width="16.42578125" style="9" customWidth="1"/>
    <col min="749" max="749" width="9.140625" style="9"/>
    <col min="750" max="750" width="11.7109375" style="9" bestFit="1" customWidth="1"/>
    <col min="751" max="751" width="12.28515625" style="9" bestFit="1" customWidth="1"/>
    <col min="752" max="996" width="9.140625" style="9"/>
    <col min="997" max="998" width="15.5703125" style="9" customWidth="1"/>
    <col min="999" max="999" width="59.42578125" style="9" customWidth="1"/>
    <col min="1000" max="1001" width="15.5703125" style="9" customWidth="1"/>
    <col min="1002" max="1002" width="9.5703125" style="9" bestFit="1" customWidth="1"/>
    <col min="1003" max="1003" width="15.42578125" style="9" customWidth="1"/>
    <col min="1004" max="1004" width="16.42578125" style="9" customWidth="1"/>
    <col min="1005" max="1005" width="9.140625" style="9"/>
    <col min="1006" max="1006" width="11.7109375" style="9" bestFit="1" customWidth="1"/>
    <col min="1007" max="1007" width="12.28515625" style="9" bestFit="1" customWidth="1"/>
    <col min="1008" max="1252" width="9.140625" style="9"/>
    <col min="1253" max="1254" width="15.5703125" style="9" customWidth="1"/>
    <col min="1255" max="1255" width="59.42578125" style="9" customWidth="1"/>
    <col min="1256" max="1257" width="15.5703125" style="9" customWidth="1"/>
    <col min="1258" max="1258" width="9.5703125" style="9" bestFit="1" customWidth="1"/>
    <col min="1259" max="1259" width="15.42578125" style="9" customWidth="1"/>
    <col min="1260" max="1260" width="16.42578125" style="9" customWidth="1"/>
    <col min="1261" max="1261" width="9.140625" style="9"/>
    <col min="1262" max="1262" width="11.7109375" style="9" bestFit="1" customWidth="1"/>
    <col min="1263" max="1263" width="12.28515625" style="9" bestFit="1" customWidth="1"/>
    <col min="1264" max="1508" width="9.140625" style="9"/>
    <col min="1509" max="1510" width="15.5703125" style="9" customWidth="1"/>
    <col min="1511" max="1511" width="59.42578125" style="9" customWidth="1"/>
    <col min="1512" max="1513" width="15.5703125" style="9" customWidth="1"/>
    <col min="1514" max="1514" width="9.5703125" style="9" bestFit="1" customWidth="1"/>
    <col min="1515" max="1515" width="15.42578125" style="9" customWidth="1"/>
    <col min="1516" max="1516" width="16.42578125" style="9" customWidth="1"/>
    <col min="1517" max="1517" width="9.140625" style="9"/>
    <col min="1518" max="1518" width="11.7109375" style="9" bestFit="1" customWidth="1"/>
    <col min="1519" max="1519" width="12.28515625" style="9" bestFit="1" customWidth="1"/>
    <col min="1520" max="1764" width="9.140625" style="9"/>
    <col min="1765" max="1766" width="15.5703125" style="9" customWidth="1"/>
    <col min="1767" max="1767" width="59.42578125" style="9" customWidth="1"/>
    <col min="1768" max="1769" width="15.5703125" style="9" customWidth="1"/>
    <col min="1770" max="1770" width="9.5703125" style="9" bestFit="1" customWidth="1"/>
    <col min="1771" max="1771" width="15.42578125" style="9" customWidth="1"/>
    <col min="1772" max="1772" width="16.42578125" style="9" customWidth="1"/>
    <col min="1773" max="1773" width="9.140625" style="9"/>
    <col min="1774" max="1774" width="11.7109375" style="9" bestFit="1" customWidth="1"/>
    <col min="1775" max="1775" width="12.28515625" style="9" bestFit="1" customWidth="1"/>
    <col min="1776" max="2020" width="9.140625" style="9"/>
    <col min="2021" max="2022" width="15.5703125" style="9" customWidth="1"/>
    <col min="2023" max="2023" width="59.42578125" style="9" customWidth="1"/>
    <col min="2024" max="2025" width="15.5703125" style="9" customWidth="1"/>
    <col min="2026" max="2026" width="9.5703125" style="9" bestFit="1" customWidth="1"/>
    <col min="2027" max="2027" width="15.42578125" style="9" customWidth="1"/>
    <col min="2028" max="2028" width="16.42578125" style="9" customWidth="1"/>
    <col min="2029" max="2029" width="9.140625" style="9"/>
    <col min="2030" max="2030" width="11.7109375" style="9" bestFit="1" customWidth="1"/>
    <col min="2031" max="2031" width="12.28515625" style="9" bestFit="1" customWidth="1"/>
    <col min="2032" max="2276" width="9.140625" style="9"/>
    <col min="2277" max="2278" width="15.5703125" style="9" customWidth="1"/>
    <col min="2279" max="2279" width="59.42578125" style="9" customWidth="1"/>
    <col min="2280" max="2281" width="15.5703125" style="9" customWidth="1"/>
    <col min="2282" max="2282" width="9.5703125" style="9" bestFit="1" customWidth="1"/>
    <col min="2283" max="2283" width="15.42578125" style="9" customWidth="1"/>
    <col min="2284" max="2284" width="16.42578125" style="9" customWidth="1"/>
    <col min="2285" max="2285" width="9.140625" style="9"/>
    <col min="2286" max="2286" width="11.7109375" style="9" bestFit="1" customWidth="1"/>
    <col min="2287" max="2287" width="12.28515625" style="9" bestFit="1" customWidth="1"/>
    <col min="2288" max="2532" width="9.140625" style="9"/>
    <col min="2533" max="2534" width="15.5703125" style="9" customWidth="1"/>
    <col min="2535" max="2535" width="59.42578125" style="9" customWidth="1"/>
    <col min="2536" max="2537" width="15.5703125" style="9" customWidth="1"/>
    <col min="2538" max="2538" width="9.5703125" style="9" bestFit="1" customWidth="1"/>
    <col min="2539" max="2539" width="15.42578125" style="9" customWidth="1"/>
    <col min="2540" max="2540" width="16.42578125" style="9" customWidth="1"/>
    <col min="2541" max="2541" width="9.140625" style="9"/>
    <col min="2542" max="2542" width="11.7109375" style="9" bestFit="1" customWidth="1"/>
    <col min="2543" max="2543" width="12.28515625" style="9" bestFit="1" customWidth="1"/>
    <col min="2544" max="2788" width="9.140625" style="9"/>
    <col min="2789" max="2790" width="15.5703125" style="9" customWidth="1"/>
    <col min="2791" max="2791" width="59.42578125" style="9" customWidth="1"/>
    <col min="2792" max="2793" width="15.5703125" style="9" customWidth="1"/>
    <col min="2794" max="2794" width="9.5703125" style="9" bestFit="1" customWidth="1"/>
    <col min="2795" max="2795" width="15.42578125" style="9" customWidth="1"/>
    <col min="2796" max="2796" width="16.42578125" style="9" customWidth="1"/>
    <col min="2797" max="2797" width="9.140625" style="9"/>
    <col min="2798" max="2798" width="11.7109375" style="9" bestFit="1" customWidth="1"/>
    <col min="2799" max="2799" width="12.28515625" style="9" bestFit="1" customWidth="1"/>
    <col min="2800" max="3044" width="9.140625" style="9"/>
    <col min="3045" max="3046" width="15.5703125" style="9" customWidth="1"/>
    <col min="3047" max="3047" width="59.42578125" style="9" customWidth="1"/>
    <col min="3048" max="3049" width="15.5703125" style="9" customWidth="1"/>
    <col min="3050" max="3050" width="9.5703125" style="9" bestFit="1" customWidth="1"/>
    <col min="3051" max="3051" width="15.42578125" style="9" customWidth="1"/>
    <col min="3052" max="3052" width="16.42578125" style="9" customWidth="1"/>
    <col min="3053" max="3053" width="9.140625" style="9"/>
    <col min="3054" max="3054" width="11.7109375" style="9" bestFit="1" customWidth="1"/>
    <col min="3055" max="3055" width="12.28515625" style="9" bestFit="1" customWidth="1"/>
    <col min="3056" max="3300" width="9.140625" style="9"/>
    <col min="3301" max="3302" width="15.5703125" style="9" customWidth="1"/>
    <col min="3303" max="3303" width="59.42578125" style="9" customWidth="1"/>
    <col min="3304" max="3305" width="15.5703125" style="9" customWidth="1"/>
    <col min="3306" max="3306" width="9.5703125" style="9" bestFit="1" customWidth="1"/>
    <col min="3307" max="3307" width="15.42578125" style="9" customWidth="1"/>
    <col min="3308" max="3308" width="16.42578125" style="9" customWidth="1"/>
    <col min="3309" max="3309" width="9.140625" style="9"/>
    <col min="3310" max="3310" width="11.7109375" style="9" bestFit="1" customWidth="1"/>
    <col min="3311" max="3311" width="12.28515625" style="9" bestFit="1" customWidth="1"/>
    <col min="3312" max="3556" width="9.140625" style="9"/>
    <col min="3557" max="3558" width="15.5703125" style="9" customWidth="1"/>
    <col min="3559" max="3559" width="59.42578125" style="9" customWidth="1"/>
    <col min="3560" max="3561" width="15.5703125" style="9" customWidth="1"/>
    <col min="3562" max="3562" width="9.5703125" style="9" bestFit="1" customWidth="1"/>
    <col min="3563" max="3563" width="15.42578125" style="9" customWidth="1"/>
    <col min="3564" max="3564" width="16.42578125" style="9" customWidth="1"/>
    <col min="3565" max="3565" width="9.140625" style="9"/>
    <col min="3566" max="3566" width="11.7109375" style="9" bestFit="1" customWidth="1"/>
    <col min="3567" max="3567" width="12.28515625" style="9" bestFit="1" customWidth="1"/>
    <col min="3568" max="3812" width="9.140625" style="9"/>
    <col min="3813" max="3814" width="15.5703125" style="9" customWidth="1"/>
    <col min="3815" max="3815" width="59.42578125" style="9" customWidth="1"/>
    <col min="3816" max="3817" width="15.5703125" style="9" customWidth="1"/>
    <col min="3818" max="3818" width="9.5703125" style="9" bestFit="1" customWidth="1"/>
    <col min="3819" max="3819" width="15.42578125" style="9" customWidth="1"/>
    <col min="3820" max="3820" width="16.42578125" style="9" customWidth="1"/>
    <col min="3821" max="3821" width="9.140625" style="9"/>
    <col min="3822" max="3822" width="11.7109375" style="9" bestFit="1" customWidth="1"/>
    <col min="3823" max="3823" width="12.28515625" style="9" bestFit="1" customWidth="1"/>
    <col min="3824" max="4068" width="9.140625" style="9"/>
    <col min="4069" max="4070" width="15.5703125" style="9" customWidth="1"/>
    <col min="4071" max="4071" width="59.42578125" style="9" customWidth="1"/>
    <col min="4072" max="4073" width="15.5703125" style="9" customWidth="1"/>
    <col min="4074" max="4074" width="9.5703125" style="9" bestFit="1" customWidth="1"/>
    <col min="4075" max="4075" width="15.42578125" style="9" customWidth="1"/>
    <col min="4076" max="4076" width="16.42578125" style="9" customWidth="1"/>
    <col min="4077" max="4077" width="9.140625" style="9"/>
    <col min="4078" max="4078" width="11.7109375" style="9" bestFit="1" customWidth="1"/>
    <col min="4079" max="4079" width="12.28515625" style="9" bestFit="1" customWidth="1"/>
    <col min="4080" max="4324" width="9.140625" style="9"/>
    <col min="4325" max="4326" width="15.5703125" style="9" customWidth="1"/>
    <col min="4327" max="4327" width="59.42578125" style="9" customWidth="1"/>
    <col min="4328" max="4329" width="15.5703125" style="9" customWidth="1"/>
    <col min="4330" max="4330" width="9.5703125" style="9" bestFit="1" customWidth="1"/>
    <col min="4331" max="4331" width="15.42578125" style="9" customWidth="1"/>
    <col min="4332" max="4332" width="16.42578125" style="9" customWidth="1"/>
    <col min="4333" max="4333" width="9.140625" style="9"/>
    <col min="4334" max="4334" width="11.7109375" style="9" bestFit="1" customWidth="1"/>
    <col min="4335" max="4335" width="12.28515625" style="9" bestFit="1" customWidth="1"/>
    <col min="4336" max="4580" width="9.140625" style="9"/>
    <col min="4581" max="4582" width="15.5703125" style="9" customWidth="1"/>
    <col min="4583" max="4583" width="59.42578125" style="9" customWidth="1"/>
    <col min="4584" max="4585" width="15.5703125" style="9" customWidth="1"/>
    <col min="4586" max="4586" width="9.5703125" style="9" bestFit="1" customWidth="1"/>
    <col min="4587" max="4587" width="15.42578125" style="9" customWidth="1"/>
    <col min="4588" max="4588" width="16.42578125" style="9" customWidth="1"/>
    <col min="4589" max="4589" width="9.140625" style="9"/>
    <col min="4590" max="4590" width="11.7109375" style="9" bestFit="1" customWidth="1"/>
    <col min="4591" max="4591" width="12.28515625" style="9" bestFit="1" customWidth="1"/>
    <col min="4592" max="4836" width="9.140625" style="9"/>
    <col min="4837" max="4838" width="15.5703125" style="9" customWidth="1"/>
    <col min="4839" max="4839" width="59.42578125" style="9" customWidth="1"/>
    <col min="4840" max="4841" width="15.5703125" style="9" customWidth="1"/>
    <col min="4842" max="4842" width="9.5703125" style="9" bestFit="1" customWidth="1"/>
    <col min="4843" max="4843" width="15.42578125" style="9" customWidth="1"/>
    <col min="4844" max="4844" width="16.42578125" style="9" customWidth="1"/>
    <col min="4845" max="4845" width="9.140625" style="9"/>
    <col min="4846" max="4846" width="11.7109375" style="9" bestFit="1" customWidth="1"/>
    <col min="4847" max="4847" width="12.28515625" style="9" bestFit="1" customWidth="1"/>
    <col min="4848" max="5092" width="9.140625" style="9"/>
    <col min="5093" max="5094" width="15.5703125" style="9" customWidth="1"/>
    <col min="5095" max="5095" width="59.42578125" style="9" customWidth="1"/>
    <col min="5096" max="5097" width="15.5703125" style="9" customWidth="1"/>
    <col min="5098" max="5098" width="9.5703125" style="9" bestFit="1" customWidth="1"/>
    <col min="5099" max="5099" width="15.42578125" style="9" customWidth="1"/>
    <col min="5100" max="5100" width="16.42578125" style="9" customWidth="1"/>
    <col min="5101" max="5101" width="9.140625" style="9"/>
    <col min="5102" max="5102" width="11.7109375" style="9" bestFit="1" customWidth="1"/>
    <col min="5103" max="5103" width="12.28515625" style="9" bestFit="1" customWidth="1"/>
    <col min="5104" max="5348" width="9.140625" style="9"/>
    <col min="5349" max="5350" width="15.5703125" style="9" customWidth="1"/>
    <col min="5351" max="5351" width="59.42578125" style="9" customWidth="1"/>
    <col min="5352" max="5353" width="15.5703125" style="9" customWidth="1"/>
    <col min="5354" max="5354" width="9.5703125" style="9" bestFit="1" customWidth="1"/>
    <col min="5355" max="5355" width="15.42578125" style="9" customWidth="1"/>
    <col min="5356" max="5356" width="16.42578125" style="9" customWidth="1"/>
    <col min="5357" max="5357" width="9.140625" style="9"/>
    <col min="5358" max="5358" width="11.7109375" style="9" bestFit="1" customWidth="1"/>
    <col min="5359" max="5359" width="12.28515625" style="9" bestFit="1" customWidth="1"/>
    <col min="5360" max="5604" width="9.140625" style="9"/>
    <col min="5605" max="5606" width="15.5703125" style="9" customWidth="1"/>
    <col min="5607" max="5607" width="59.42578125" style="9" customWidth="1"/>
    <col min="5608" max="5609" width="15.5703125" style="9" customWidth="1"/>
    <col min="5610" max="5610" width="9.5703125" style="9" bestFit="1" customWidth="1"/>
    <col min="5611" max="5611" width="15.42578125" style="9" customWidth="1"/>
    <col min="5612" max="5612" width="16.42578125" style="9" customWidth="1"/>
    <col min="5613" max="5613" width="9.140625" style="9"/>
    <col min="5614" max="5614" width="11.7109375" style="9" bestFit="1" customWidth="1"/>
    <col min="5615" max="5615" width="12.28515625" style="9" bestFit="1" customWidth="1"/>
    <col min="5616" max="5860" width="9.140625" style="9"/>
    <col min="5861" max="5862" width="15.5703125" style="9" customWidth="1"/>
    <col min="5863" max="5863" width="59.42578125" style="9" customWidth="1"/>
    <col min="5864" max="5865" width="15.5703125" style="9" customWidth="1"/>
    <col min="5866" max="5866" width="9.5703125" style="9" bestFit="1" customWidth="1"/>
    <col min="5867" max="5867" width="15.42578125" style="9" customWidth="1"/>
    <col min="5868" max="5868" width="16.42578125" style="9" customWidth="1"/>
    <col min="5869" max="5869" width="9.140625" style="9"/>
    <col min="5870" max="5870" width="11.7109375" style="9" bestFit="1" customWidth="1"/>
    <col min="5871" max="5871" width="12.28515625" style="9" bestFit="1" customWidth="1"/>
    <col min="5872" max="6116" width="9.140625" style="9"/>
    <col min="6117" max="6118" width="15.5703125" style="9" customWidth="1"/>
    <col min="6119" max="6119" width="59.42578125" style="9" customWidth="1"/>
    <col min="6120" max="6121" width="15.5703125" style="9" customWidth="1"/>
    <col min="6122" max="6122" width="9.5703125" style="9" bestFit="1" customWidth="1"/>
    <col min="6123" max="6123" width="15.42578125" style="9" customWidth="1"/>
    <col min="6124" max="6124" width="16.42578125" style="9" customWidth="1"/>
    <col min="6125" max="6125" width="9.140625" style="9"/>
    <col min="6126" max="6126" width="11.7109375" style="9" bestFit="1" customWidth="1"/>
    <col min="6127" max="6127" width="12.28515625" style="9" bestFit="1" customWidth="1"/>
    <col min="6128" max="6372" width="9.140625" style="9"/>
    <col min="6373" max="6374" width="15.5703125" style="9" customWidth="1"/>
    <col min="6375" max="6375" width="59.42578125" style="9" customWidth="1"/>
    <col min="6376" max="6377" width="15.5703125" style="9" customWidth="1"/>
    <col min="6378" max="6378" width="9.5703125" style="9" bestFit="1" customWidth="1"/>
    <col min="6379" max="6379" width="15.42578125" style="9" customWidth="1"/>
    <col min="6380" max="6380" width="16.42578125" style="9" customWidth="1"/>
    <col min="6381" max="6381" width="9.140625" style="9"/>
    <col min="6382" max="6382" width="11.7109375" style="9" bestFit="1" customWidth="1"/>
    <col min="6383" max="6383" width="12.28515625" style="9" bestFit="1" customWidth="1"/>
    <col min="6384" max="6628" width="9.140625" style="9"/>
    <col min="6629" max="6630" width="15.5703125" style="9" customWidth="1"/>
    <col min="6631" max="6631" width="59.42578125" style="9" customWidth="1"/>
    <col min="6632" max="6633" width="15.5703125" style="9" customWidth="1"/>
    <col min="6634" max="6634" width="9.5703125" style="9" bestFit="1" customWidth="1"/>
    <col min="6635" max="6635" width="15.42578125" style="9" customWidth="1"/>
    <col min="6636" max="6636" width="16.42578125" style="9" customWidth="1"/>
    <col min="6637" max="6637" width="9.140625" style="9"/>
    <col min="6638" max="6638" width="11.7109375" style="9" bestFit="1" customWidth="1"/>
    <col min="6639" max="6639" width="12.28515625" style="9" bestFit="1" customWidth="1"/>
    <col min="6640" max="6884" width="9.140625" style="9"/>
    <col min="6885" max="6886" width="15.5703125" style="9" customWidth="1"/>
    <col min="6887" max="6887" width="59.42578125" style="9" customWidth="1"/>
    <col min="6888" max="6889" width="15.5703125" style="9" customWidth="1"/>
    <col min="6890" max="6890" width="9.5703125" style="9" bestFit="1" customWidth="1"/>
    <col min="6891" max="6891" width="15.42578125" style="9" customWidth="1"/>
    <col min="6892" max="6892" width="16.42578125" style="9" customWidth="1"/>
    <col min="6893" max="6893" width="9.140625" style="9"/>
    <col min="6894" max="6894" width="11.7109375" style="9" bestFit="1" customWidth="1"/>
    <col min="6895" max="6895" width="12.28515625" style="9" bestFit="1" customWidth="1"/>
    <col min="6896" max="7140" width="9.140625" style="9"/>
    <col min="7141" max="7142" width="15.5703125" style="9" customWidth="1"/>
    <col min="7143" max="7143" width="59.42578125" style="9" customWidth="1"/>
    <col min="7144" max="7145" width="15.5703125" style="9" customWidth="1"/>
    <col min="7146" max="7146" width="9.5703125" style="9" bestFit="1" customWidth="1"/>
    <col min="7147" max="7147" width="15.42578125" style="9" customWidth="1"/>
    <col min="7148" max="7148" width="16.42578125" style="9" customWidth="1"/>
    <col min="7149" max="7149" width="9.140625" style="9"/>
    <col min="7150" max="7150" width="11.7109375" style="9" bestFit="1" customWidth="1"/>
    <col min="7151" max="7151" width="12.28515625" style="9" bestFit="1" customWidth="1"/>
    <col min="7152" max="7396" width="9.140625" style="9"/>
    <col min="7397" max="7398" width="15.5703125" style="9" customWidth="1"/>
    <col min="7399" max="7399" width="59.42578125" style="9" customWidth="1"/>
    <col min="7400" max="7401" width="15.5703125" style="9" customWidth="1"/>
    <col min="7402" max="7402" width="9.5703125" style="9" bestFit="1" customWidth="1"/>
    <col min="7403" max="7403" width="15.42578125" style="9" customWidth="1"/>
    <col min="7404" max="7404" width="16.42578125" style="9" customWidth="1"/>
    <col min="7405" max="7405" width="9.140625" style="9"/>
    <col min="7406" max="7406" width="11.7109375" style="9" bestFit="1" customWidth="1"/>
    <col min="7407" max="7407" width="12.28515625" style="9" bestFit="1" customWidth="1"/>
    <col min="7408" max="7652" width="9.140625" style="9"/>
    <col min="7653" max="7654" width="15.5703125" style="9" customWidth="1"/>
    <col min="7655" max="7655" width="59.42578125" style="9" customWidth="1"/>
    <col min="7656" max="7657" width="15.5703125" style="9" customWidth="1"/>
    <col min="7658" max="7658" width="9.5703125" style="9" bestFit="1" customWidth="1"/>
    <col min="7659" max="7659" width="15.42578125" style="9" customWidth="1"/>
    <col min="7660" max="7660" width="16.42578125" style="9" customWidth="1"/>
    <col min="7661" max="7661" width="9.140625" style="9"/>
    <col min="7662" max="7662" width="11.7109375" style="9" bestFit="1" customWidth="1"/>
    <col min="7663" max="7663" width="12.28515625" style="9" bestFit="1" customWidth="1"/>
    <col min="7664" max="7908" width="9.140625" style="9"/>
    <col min="7909" max="7910" width="15.5703125" style="9" customWidth="1"/>
    <col min="7911" max="7911" width="59.42578125" style="9" customWidth="1"/>
    <col min="7912" max="7913" width="15.5703125" style="9" customWidth="1"/>
    <col min="7914" max="7914" width="9.5703125" style="9" bestFit="1" customWidth="1"/>
    <col min="7915" max="7915" width="15.42578125" style="9" customWidth="1"/>
    <col min="7916" max="7916" width="16.42578125" style="9" customWidth="1"/>
    <col min="7917" max="7917" width="9.140625" style="9"/>
    <col min="7918" max="7918" width="11.7109375" style="9" bestFit="1" customWidth="1"/>
    <col min="7919" max="7919" width="12.28515625" style="9" bestFit="1" customWidth="1"/>
    <col min="7920" max="8164" width="9.140625" style="9"/>
    <col min="8165" max="8166" width="15.5703125" style="9" customWidth="1"/>
    <col min="8167" max="8167" width="59.42578125" style="9" customWidth="1"/>
    <col min="8168" max="8169" width="15.5703125" style="9" customWidth="1"/>
    <col min="8170" max="8170" width="9.5703125" style="9" bestFit="1" customWidth="1"/>
    <col min="8171" max="8171" width="15.42578125" style="9" customWidth="1"/>
    <col min="8172" max="8172" width="16.42578125" style="9" customWidth="1"/>
    <col min="8173" max="8173" width="9.140625" style="9"/>
    <col min="8174" max="8174" width="11.7109375" style="9" bestFit="1" customWidth="1"/>
    <col min="8175" max="8175" width="12.28515625" style="9" bestFit="1" customWidth="1"/>
    <col min="8176" max="8420" width="9.140625" style="9"/>
    <col min="8421" max="8422" width="15.5703125" style="9" customWidth="1"/>
    <col min="8423" max="8423" width="59.42578125" style="9" customWidth="1"/>
    <col min="8424" max="8425" width="15.5703125" style="9" customWidth="1"/>
    <col min="8426" max="8426" width="9.5703125" style="9" bestFit="1" customWidth="1"/>
    <col min="8427" max="8427" width="15.42578125" style="9" customWidth="1"/>
    <col min="8428" max="8428" width="16.42578125" style="9" customWidth="1"/>
    <col min="8429" max="8429" width="9.140625" style="9"/>
    <col min="8430" max="8430" width="11.7109375" style="9" bestFit="1" customWidth="1"/>
    <col min="8431" max="8431" width="12.28515625" style="9" bestFit="1" customWidth="1"/>
    <col min="8432" max="8676" width="9.140625" style="9"/>
    <col min="8677" max="8678" width="15.5703125" style="9" customWidth="1"/>
    <col min="8679" max="8679" width="59.42578125" style="9" customWidth="1"/>
    <col min="8680" max="8681" width="15.5703125" style="9" customWidth="1"/>
    <col min="8682" max="8682" width="9.5703125" style="9" bestFit="1" customWidth="1"/>
    <col min="8683" max="8683" width="15.42578125" style="9" customWidth="1"/>
    <col min="8684" max="8684" width="16.42578125" style="9" customWidth="1"/>
    <col min="8685" max="8685" width="9.140625" style="9"/>
    <col min="8686" max="8686" width="11.7109375" style="9" bestFit="1" customWidth="1"/>
    <col min="8687" max="8687" width="12.28515625" style="9" bestFit="1" customWidth="1"/>
    <col min="8688" max="8932" width="9.140625" style="9"/>
    <col min="8933" max="8934" width="15.5703125" style="9" customWidth="1"/>
    <col min="8935" max="8935" width="59.42578125" style="9" customWidth="1"/>
    <col min="8936" max="8937" width="15.5703125" style="9" customWidth="1"/>
    <col min="8938" max="8938" width="9.5703125" style="9" bestFit="1" customWidth="1"/>
    <col min="8939" max="8939" width="15.42578125" style="9" customWidth="1"/>
    <col min="8940" max="8940" width="16.42578125" style="9" customWidth="1"/>
    <col min="8941" max="8941" width="9.140625" style="9"/>
    <col min="8942" max="8942" width="11.7109375" style="9" bestFit="1" customWidth="1"/>
    <col min="8943" max="8943" width="12.28515625" style="9" bestFit="1" customWidth="1"/>
    <col min="8944" max="9188" width="9.140625" style="9"/>
    <col min="9189" max="9190" width="15.5703125" style="9" customWidth="1"/>
    <col min="9191" max="9191" width="59.42578125" style="9" customWidth="1"/>
    <col min="9192" max="9193" width="15.5703125" style="9" customWidth="1"/>
    <col min="9194" max="9194" width="9.5703125" style="9" bestFit="1" customWidth="1"/>
    <col min="9195" max="9195" width="15.42578125" style="9" customWidth="1"/>
    <col min="9196" max="9196" width="16.42578125" style="9" customWidth="1"/>
    <col min="9197" max="9197" width="9.140625" style="9"/>
    <col min="9198" max="9198" width="11.7109375" style="9" bestFit="1" customWidth="1"/>
    <col min="9199" max="9199" width="12.28515625" style="9" bestFit="1" customWidth="1"/>
    <col min="9200" max="9444" width="9.140625" style="9"/>
    <col min="9445" max="9446" width="15.5703125" style="9" customWidth="1"/>
    <col min="9447" max="9447" width="59.42578125" style="9" customWidth="1"/>
    <col min="9448" max="9449" width="15.5703125" style="9" customWidth="1"/>
    <col min="9450" max="9450" width="9.5703125" style="9" bestFit="1" customWidth="1"/>
    <col min="9451" max="9451" width="15.42578125" style="9" customWidth="1"/>
    <col min="9452" max="9452" width="16.42578125" style="9" customWidth="1"/>
    <col min="9453" max="9453" width="9.140625" style="9"/>
    <col min="9454" max="9454" width="11.7109375" style="9" bestFit="1" customWidth="1"/>
    <col min="9455" max="9455" width="12.28515625" style="9" bestFit="1" customWidth="1"/>
    <col min="9456" max="9700" width="9.140625" style="9"/>
    <col min="9701" max="9702" width="15.5703125" style="9" customWidth="1"/>
    <col min="9703" max="9703" width="59.42578125" style="9" customWidth="1"/>
    <col min="9704" max="9705" width="15.5703125" style="9" customWidth="1"/>
    <col min="9706" max="9706" width="9.5703125" style="9" bestFit="1" customWidth="1"/>
    <col min="9707" max="9707" width="15.42578125" style="9" customWidth="1"/>
    <col min="9708" max="9708" width="16.42578125" style="9" customWidth="1"/>
    <col min="9709" max="9709" width="9.140625" style="9"/>
    <col min="9710" max="9710" width="11.7109375" style="9" bestFit="1" customWidth="1"/>
    <col min="9711" max="9711" width="12.28515625" style="9" bestFit="1" customWidth="1"/>
    <col min="9712" max="9956" width="9.140625" style="9"/>
    <col min="9957" max="9958" width="15.5703125" style="9" customWidth="1"/>
    <col min="9959" max="9959" width="59.42578125" style="9" customWidth="1"/>
    <col min="9960" max="9961" width="15.5703125" style="9" customWidth="1"/>
    <col min="9962" max="9962" width="9.5703125" style="9" bestFit="1" customWidth="1"/>
    <col min="9963" max="9963" width="15.42578125" style="9" customWidth="1"/>
    <col min="9964" max="9964" width="16.42578125" style="9" customWidth="1"/>
    <col min="9965" max="9965" width="9.140625" style="9"/>
    <col min="9966" max="9966" width="11.7109375" style="9" bestFit="1" customWidth="1"/>
    <col min="9967" max="9967" width="12.28515625" style="9" bestFit="1" customWidth="1"/>
    <col min="9968" max="10212" width="9.140625" style="9"/>
    <col min="10213" max="10214" width="15.5703125" style="9" customWidth="1"/>
    <col min="10215" max="10215" width="59.42578125" style="9" customWidth="1"/>
    <col min="10216" max="10217" width="15.5703125" style="9" customWidth="1"/>
    <col min="10218" max="10218" width="9.5703125" style="9" bestFit="1" customWidth="1"/>
    <col min="10219" max="10219" width="15.42578125" style="9" customWidth="1"/>
    <col min="10220" max="10220" width="16.42578125" style="9" customWidth="1"/>
    <col min="10221" max="10221" width="9.140625" style="9"/>
    <col min="10222" max="10222" width="11.7109375" style="9" bestFit="1" customWidth="1"/>
    <col min="10223" max="10223" width="12.28515625" style="9" bestFit="1" customWidth="1"/>
    <col min="10224" max="10468" width="9.140625" style="9"/>
    <col min="10469" max="10470" width="15.5703125" style="9" customWidth="1"/>
    <col min="10471" max="10471" width="59.42578125" style="9" customWidth="1"/>
    <col min="10472" max="10473" width="15.5703125" style="9" customWidth="1"/>
    <col min="10474" max="10474" width="9.5703125" style="9" bestFit="1" customWidth="1"/>
    <col min="10475" max="10475" width="15.42578125" style="9" customWidth="1"/>
    <col min="10476" max="10476" width="16.42578125" style="9" customWidth="1"/>
    <col min="10477" max="10477" width="9.140625" style="9"/>
    <col min="10478" max="10478" width="11.7109375" style="9" bestFit="1" customWidth="1"/>
    <col min="10479" max="10479" width="12.28515625" style="9" bestFit="1" customWidth="1"/>
    <col min="10480" max="10724" width="9.140625" style="9"/>
    <col min="10725" max="10726" width="15.5703125" style="9" customWidth="1"/>
    <col min="10727" max="10727" width="59.42578125" style="9" customWidth="1"/>
    <col min="10728" max="10729" width="15.5703125" style="9" customWidth="1"/>
    <col min="10730" max="10730" width="9.5703125" style="9" bestFit="1" customWidth="1"/>
    <col min="10731" max="10731" width="15.42578125" style="9" customWidth="1"/>
    <col min="10732" max="10732" width="16.42578125" style="9" customWidth="1"/>
    <col min="10733" max="10733" width="9.140625" style="9"/>
    <col min="10734" max="10734" width="11.7109375" style="9" bestFit="1" customWidth="1"/>
    <col min="10735" max="10735" width="12.28515625" style="9" bestFit="1" customWidth="1"/>
    <col min="10736" max="10980" width="9.140625" style="9"/>
    <col min="10981" max="10982" width="15.5703125" style="9" customWidth="1"/>
    <col min="10983" max="10983" width="59.42578125" style="9" customWidth="1"/>
    <col min="10984" max="10985" width="15.5703125" style="9" customWidth="1"/>
    <col min="10986" max="10986" width="9.5703125" style="9" bestFit="1" customWidth="1"/>
    <col min="10987" max="10987" width="15.42578125" style="9" customWidth="1"/>
    <col min="10988" max="10988" width="16.42578125" style="9" customWidth="1"/>
    <col min="10989" max="10989" width="9.140625" style="9"/>
    <col min="10990" max="10990" width="11.7109375" style="9" bestFit="1" customWidth="1"/>
    <col min="10991" max="10991" width="12.28515625" style="9" bestFit="1" customWidth="1"/>
    <col min="10992" max="11236" width="9.140625" style="9"/>
    <col min="11237" max="11238" width="15.5703125" style="9" customWidth="1"/>
    <col min="11239" max="11239" width="59.42578125" style="9" customWidth="1"/>
    <col min="11240" max="11241" width="15.5703125" style="9" customWidth="1"/>
    <col min="11242" max="11242" width="9.5703125" style="9" bestFit="1" customWidth="1"/>
    <col min="11243" max="11243" width="15.42578125" style="9" customWidth="1"/>
    <col min="11244" max="11244" width="16.42578125" style="9" customWidth="1"/>
    <col min="11245" max="11245" width="9.140625" style="9"/>
    <col min="11246" max="11246" width="11.7109375" style="9" bestFit="1" customWidth="1"/>
    <col min="11247" max="11247" width="12.28515625" style="9" bestFit="1" customWidth="1"/>
    <col min="11248" max="11492" width="9.140625" style="9"/>
    <col min="11493" max="11494" width="15.5703125" style="9" customWidth="1"/>
    <col min="11495" max="11495" width="59.42578125" style="9" customWidth="1"/>
    <col min="11496" max="11497" width="15.5703125" style="9" customWidth="1"/>
    <col min="11498" max="11498" width="9.5703125" style="9" bestFit="1" customWidth="1"/>
    <col min="11499" max="11499" width="15.42578125" style="9" customWidth="1"/>
    <col min="11500" max="11500" width="16.42578125" style="9" customWidth="1"/>
    <col min="11501" max="11501" width="9.140625" style="9"/>
    <col min="11502" max="11502" width="11.7109375" style="9" bestFit="1" customWidth="1"/>
    <col min="11503" max="11503" width="12.28515625" style="9" bestFit="1" customWidth="1"/>
    <col min="11504" max="11748" width="9.140625" style="9"/>
    <col min="11749" max="11750" width="15.5703125" style="9" customWidth="1"/>
    <col min="11751" max="11751" width="59.42578125" style="9" customWidth="1"/>
    <col min="11752" max="11753" width="15.5703125" style="9" customWidth="1"/>
    <col min="11754" max="11754" width="9.5703125" style="9" bestFit="1" customWidth="1"/>
    <col min="11755" max="11755" width="15.42578125" style="9" customWidth="1"/>
    <col min="11756" max="11756" width="16.42578125" style="9" customWidth="1"/>
    <col min="11757" max="11757" width="9.140625" style="9"/>
    <col min="11758" max="11758" width="11.7109375" style="9" bestFit="1" customWidth="1"/>
    <col min="11759" max="11759" width="12.28515625" style="9" bestFit="1" customWidth="1"/>
    <col min="11760" max="12004" width="9.140625" style="9"/>
    <col min="12005" max="12006" width="15.5703125" style="9" customWidth="1"/>
    <col min="12007" max="12007" width="59.42578125" style="9" customWidth="1"/>
    <col min="12008" max="12009" width="15.5703125" style="9" customWidth="1"/>
    <col min="12010" max="12010" width="9.5703125" style="9" bestFit="1" customWidth="1"/>
    <col min="12011" max="12011" width="15.42578125" style="9" customWidth="1"/>
    <col min="12012" max="12012" width="16.42578125" style="9" customWidth="1"/>
    <col min="12013" max="12013" width="9.140625" style="9"/>
    <col min="12014" max="12014" width="11.7109375" style="9" bestFit="1" customWidth="1"/>
    <col min="12015" max="12015" width="12.28515625" style="9" bestFit="1" customWidth="1"/>
    <col min="12016" max="12260" width="9.140625" style="9"/>
    <col min="12261" max="12262" width="15.5703125" style="9" customWidth="1"/>
    <col min="12263" max="12263" width="59.42578125" style="9" customWidth="1"/>
    <col min="12264" max="12265" width="15.5703125" style="9" customWidth="1"/>
    <col min="12266" max="12266" width="9.5703125" style="9" bestFit="1" customWidth="1"/>
    <col min="12267" max="12267" width="15.42578125" style="9" customWidth="1"/>
    <col min="12268" max="12268" width="16.42578125" style="9" customWidth="1"/>
    <col min="12269" max="12269" width="9.140625" style="9"/>
    <col min="12270" max="12270" width="11.7109375" style="9" bestFit="1" customWidth="1"/>
    <col min="12271" max="12271" width="12.28515625" style="9" bestFit="1" customWidth="1"/>
    <col min="12272" max="12516" width="9.140625" style="9"/>
    <col min="12517" max="12518" width="15.5703125" style="9" customWidth="1"/>
    <col min="12519" max="12519" width="59.42578125" style="9" customWidth="1"/>
    <col min="12520" max="12521" width="15.5703125" style="9" customWidth="1"/>
    <col min="12522" max="12522" width="9.5703125" style="9" bestFit="1" customWidth="1"/>
    <col min="12523" max="12523" width="15.42578125" style="9" customWidth="1"/>
    <col min="12524" max="12524" width="16.42578125" style="9" customWidth="1"/>
    <col min="12525" max="12525" width="9.140625" style="9"/>
    <col min="12526" max="12526" width="11.7109375" style="9" bestFit="1" customWidth="1"/>
    <col min="12527" max="12527" width="12.28515625" style="9" bestFit="1" customWidth="1"/>
    <col min="12528" max="12772" width="9.140625" style="9"/>
    <col min="12773" max="12774" width="15.5703125" style="9" customWidth="1"/>
    <col min="12775" max="12775" width="59.42578125" style="9" customWidth="1"/>
    <col min="12776" max="12777" width="15.5703125" style="9" customWidth="1"/>
    <col min="12778" max="12778" width="9.5703125" style="9" bestFit="1" customWidth="1"/>
    <col min="12779" max="12779" width="15.42578125" style="9" customWidth="1"/>
    <col min="12780" max="12780" width="16.42578125" style="9" customWidth="1"/>
    <col min="12781" max="12781" width="9.140625" style="9"/>
    <col min="12782" max="12782" width="11.7109375" style="9" bestFit="1" customWidth="1"/>
    <col min="12783" max="12783" width="12.28515625" style="9" bestFit="1" customWidth="1"/>
    <col min="12784" max="13028" width="9.140625" style="9"/>
    <col min="13029" max="13030" width="15.5703125" style="9" customWidth="1"/>
    <col min="13031" max="13031" width="59.42578125" style="9" customWidth="1"/>
    <col min="13032" max="13033" width="15.5703125" style="9" customWidth="1"/>
    <col min="13034" max="13034" width="9.5703125" style="9" bestFit="1" customWidth="1"/>
    <col min="13035" max="13035" width="15.42578125" style="9" customWidth="1"/>
    <col min="13036" max="13036" width="16.42578125" style="9" customWidth="1"/>
    <col min="13037" max="13037" width="9.140625" style="9"/>
    <col min="13038" max="13038" width="11.7109375" style="9" bestFit="1" customWidth="1"/>
    <col min="13039" max="13039" width="12.28515625" style="9" bestFit="1" customWidth="1"/>
    <col min="13040" max="13284" width="9.140625" style="9"/>
    <col min="13285" max="13286" width="15.5703125" style="9" customWidth="1"/>
    <col min="13287" max="13287" width="59.42578125" style="9" customWidth="1"/>
    <col min="13288" max="13289" width="15.5703125" style="9" customWidth="1"/>
    <col min="13290" max="13290" width="9.5703125" style="9" bestFit="1" customWidth="1"/>
    <col min="13291" max="13291" width="15.42578125" style="9" customWidth="1"/>
    <col min="13292" max="13292" width="16.42578125" style="9" customWidth="1"/>
    <col min="13293" max="13293" width="9.140625" style="9"/>
    <col min="13294" max="13294" width="11.7109375" style="9" bestFit="1" customWidth="1"/>
    <col min="13295" max="13295" width="12.28515625" style="9" bestFit="1" customWidth="1"/>
    <col min="13296" max="13540" width="9.140625" style="9"/>
    <col min="13541" max="13542" width="15.5703125" style="9" customWidth="1"/>
    <col min="13543" max="13543" width="59.42578125" style="9" customWidth="1"/>
    <col min="13544" max="13545" width="15.5703125" style="9" customWidth="1"/>
    <col min="13546" max="13546" width="9.5703125" style="9" bestFit="1" customWidth="1"/>
    <col min="13547" max="13547" width="15.42578125" style="9" customWidth="1"/>
    <col min="13548" max="13548" width="16.42578125" style="9" customWidth="1"/>
    <col min="13549" max="13549" width="9.140625" style="9"/>
    <col min="13550" max="13550" width="11.7109375" style="9" bestFit="1" customWidth="1"/>
    <col min="13551" max="13551" width="12.28515625" style="9" bestFit="1" customWidth="1"/>
    <col min="13552" max="13796" width="9.140625" style="9"/>
    <col min="13797" max="13798" width="15.5703125" style="9" customWidth="1"/>
    <col min="13799" max="13799" width="59.42578125" style="9" customWidth="1"/>
    <col min="13800" max="13801" width="15.5703125" style="9" customWidth="1"/>
    <col min="13802" max="13802" width="9.5703125" style="9" bestFit="1" customWidth="1"/>
    <col min="13803" max="13803" width="15.42578125" style="9" customWidth="1"/>
    <col min="13804" max="13804" width="16.42578125" style="9" customWidth="1"/>
    <col min="13805" max="13805" width="9.140625" style="9"/>
    <col min="13806" max="13806" width="11.7109375" style="9" bestFit="1" customWidth="1"/>
    <col min="13807" max="13807" width="12.28515625" style="9" bestFit="1" customWidth="1"/>
    <col min="13808" max="14052" width="9.140625" style="9"/>
    <col min="14053" max="14054" width="15.5703125" style="9" customWidth="1"/>
    <col min="14055" max="14055" width="59.42578125" style="9" customWidth="1"/>
    <col min="14056" max="14057" width="15.5703125" style="9" customWidth="1"/>
    <col min="14058" max="14058" width="9.5703125" style="9" bestFit="1" customWidth="1"/>
    <col min="14059" max="14059" width="15.42578125" style="9" customWidth="1"/>
    <col min="14060" max="14060" width="16.42578125" style="9" customWidth="1"/>
    <col min="14061" max="14061" width="9.140625" style="9"/>
    <col min="14062" max="14062" width="11.7109375" style="9" bestFit="1" customWidth="1"/>
    <col min="14063" max="14063" width="12.28515625" style="9" bestFit="1" customWidth="1"/>
    <col min="14064" max="14308" width="9.140625" style="9"/>
    <col min="14309" max="14310" width="15.5703125" style="9" customWidth="1"/>
    <col min="14311" max="14311" width="59.42578125" style="9" customWidth="1"/>
    <col min="14312" max="14313" width="15.5703125" style="9" customWidth="1"/>
    <col min="14314" max="14314" width="9.5703125" style="9" bestFit="1" customWidth="1"/>
    <col min="14315" max="14315" width="15.42578125" style="9" customWidth="1"/>
    <col min="14316" max="14316" width="16.42578125" style="9" customWidth="1"/>
    <col min="14317" max="14317" width="9.140625" style="9"/>
    <col min="14318" max="14318" width="11.7109375" style="9" bestFit="1" customWidth="1"/>
    <col min="14319" max="14319" width="12.28515625" style="9" bestFit="1" customWidth="1"/>
    <col min="14320" max="14564" width="9.140625" style="9"/>
    <col min="14565" max="14566" width="15.5703125" style="9" customWidth="1"/>
    <col min="14567" max="14567" width="59.42578125" style="9" customWidth="1"/>
    <col min="14568" max="14569" width="15.5703125" style="9" customWidth="1"/>
    <col min="14570" max="14570" width="9.5703125" style="9" bestFit="1" customWidth="1"/>
    <col min="14571" max="14571" width="15.42578125" style="9" customWidth="1"/>
    <col min="14572" max="14572" width="16.42578125" style="9" customWidth="1"/>
    <col min="14573" max="14573" width="9.140625" style="9"/>
    <col min="14574" max="14574" width="11.7109375" style="9" bestFit="1" customWidth="1"/>
    <col min="14575" max="14575" width="12.28515625" style="9" bestFit="1" customWidth="1"/>
    <col min="14576" max="14820" width="9.140625" style="9"/>
    <col min="14821" max="14822" width="15.5703125" style="9" customWidth="1"/>
    <col min="14823" max="14823" width="59.42578125" style="9" customWidth="1"/>
    <col min="14824" max="14825" width="15.5703125" style="9" customWidth="1"/>
    <col min="14826" max="14826" width="9.5703125" style="9" bestFit="1" customWidth="1"/>
    <col min="14827" max="14827" width="15.42578125" style="9" customWidth="1"/>
    <col min="14828" max="14828" width="16.42578125" style="9" customWidth="1"/>
    <col min="14829" max="14829" width="9.140625" style="9"/>
    <col min="14830" max="14830" width="11.7109375" style="9" bestFit="1" customWidth="1"/>
    <col min="14831" max="14831" width="12.28515625" style="9" bestFit="1" customWidth="1"/>
    <col min="14832" max="15076" width="9.140625" style="9"/>
    <col min="15077" max="15078" width="15.5703125" style="9" customWidth="1"/>
    <col min="15079" max="15079" width="59.42578125" style="9" customWidth="1"/>
    <col min="15080" max="15081" width="15.5703125" style="9" customWidth="1"/>
    <col min="15082" max="15082" width="9.5703125" style="9" bestFit="1" customWidth="1"/>
    <col min="15083" max="15083" width="15.42578125" style="9" customWidth="1"/>
    <col min="15084" max="15084" width="16.42578125" style="9" customWidth="1"/>
    <col min="15085" max="15085" width="9.140625" style="9"/>
    <col min="15086" max="15086" width="11.7109375" style="9" bestFit="1" customWidth="1"/>
    <col min="15087" max="15087" width="12.28515625" style="9" bestFit="1" customWidth="1"/>
    <col min="15088" max="15332" width="9.140625" style="9"/>
    <col min="15333" max="15334" width="15.5703125" style="9" customWidth="1"/>
    <col min="15335" max="15335" width="59.42578125" style="9" customWidth="1"/>
    <col min="15336" max="15337" width="15.5703125" style="9" customWidth="1"/>
    <col min="15338" max="15338" width="9.5703125" style="9" bestFit="1" customWidth="1"/>
    <col min="15339" max="15339" width="15.42578125" style="9" customWidth="1"/>
    <col min="15340" max="15340" width="16.42578125" style="9" customWidth="1"/>
    <col min="15341" max="15341" width="9.140625" style="9"/>
    <col min="15342" max="15342" width="11.7109375" style="9" bestFit="1" customWidth="1"/>
    <col min="15343" max="15343" width="12.28515625" style="9" bestFit="1" customWidth="1"/>
    <col min="15344" max="15588" width="9.140625" style="9"/>
    <col min="15589" max="15590" width="15.5703125" style="9" customWidth="1"/>
    <col min="15591" max="15591" width="59.42578125" style="9" customWidth="1"/>
    <col min="15592" max="15593" width="15.5703125" style="9" customWidth="1"/>
    <col min="15594" max="15594" width="9.5703125" style="9" bestFit="1" customWidth="1"/>
    <col min="15595" max="15595" width="15.42578125" style="9" customWidth="1"/>
    <col min="15596" max="15596" width="16.42578125" style="9" customWidth="1"/>
    <col min="15597" max="15597" width="9.140625" style="9"/>
    <col min="15598" max="15598" width="11.7109375" style="9" bestFit="1" customWidth="1"/>
    <col min="15599" max="15599" width="12.28515625" style="9" bestFit="1" customWidth="1"/>
    <col min="15600" max="15844" width="9.140625" style="9"/>
    <col min="15845" max="15846" width="15.5703125" style="9" customWidth="1"/>
    <col min="15847" max="15847" width="59.42578125" style="9" customWidth="1"/>
    <col min="15848" max="15849" width="15.5703125" style="9" customWidth="1"/>
    <col min="15850" max="15850" width="9.5703125" style="9" bestFit="1" customWidth="1"/>
    <col min="15851" max="15851" width="15.42578125" style="9" customWidth="1"/>
    <col min="15852" max="15852" width="16.42578125" style="9" customWidth="1"/>
    <col min="15853" max="15853" width="9.140625" style="9"/>
    <col min="15854" max="15854" width="11.7109375" style="9" bestFit="1" customWidth="1"/>
    <col min="15855" max="15855" width="12.28515625" style="9" bestFit="1" customWidth="1"/>
    <col min="15856" max="16100" width="9.140625" style="9"/>
    <col min="16101" max="16102" width="15.5703125" style="9" customWidth="1"/>
    <col min="16103" max="16103" width="59.42578125" style="9" customWidth="1"/>
    <col min="16104" max="16105" width="15.5703125" style="9" customWidth="1"/>
    <col min="16106" max="16106" width="9.5703125" style="9" bestFit="1" customWidth="1"/>
    <col min="16107" max="16107" width="15.42578125" style="9" customWidth="1"/>
    <col min="16108" max="16108" width="16.42578125" style="9" customWidth="1"/>
    <col min="16109" max="16109" width="9.140625" style="9"/>
    <col min="16110" max="16110" width="11.7109375" style="9" bestFit="1" customWidth="1"/>
    <col min="16111" max="16111" width="12.28515625" style="9" bestFit="1" customWidth="1"/>
    <col min="16112" max="16384" width="9.140625" style="9"/>
  </cols>
  <sheetData>
    <row r="1" spans="1:14" x14ac:dyDescent="0.2">
      <c r="A1" s="8" t="s">
        <v>0</v>
      </c>
    </row>
    <row r="2" spans="1:14" x14ac:dyDescent="0.2">
      <c r="A2" s="8"/>
    </row>
    <row r="3" spans="1:14" x14ac:dyDescent="0.2">
      <c r="A3" s="9" t="s">
        <v>1</v>
      </c>
      <c r="D3" s="24">
        <v>2018</v>
      </c>
      <c r="E3" s="24">
        <v>2018</v>
      </c>
      <c r="F3" s="24"/>
      <c r="G3" s="24">
        <v>2019</v>
      </c>
      <c r="H3" s="24">
        <v>2019</v>
      </c>
    </row>
    <row r="4" spans="1:14" x14ac:dyDescent="0.2">
      <c r="A4" s="41" t="s">
        <v>2</v>
      </c>
      <c r="B4" s="41"/>
      <c r="C4" s="41"/>
      <c r="D4" s="1" t="s">
        <v>3</v>
      </c>
      <c r="E4" s="1" t="s">
        <v>4</v>
      </c>
      <c r="F4" s="10" t="s">
        <v>111</v>
      </c>
      <c r="G4" s="1" t="s">
        <v>3</v>
      </c>
      <c r="H4" s="1" t="s">
        <v>4</v>
      </c>
      <c r="I4" s="10" t="s">
        <v>111</v>
      </c>
    </row>
    <row r="5" spans="1:14" x14ac:dyDescent="0.2">
      <c r="A5" s="51" t="s">
        <v>127</v>
      </c>
      <c r="B5" s="41" t="s">
        <v>5</v>
      </c>
      <c r="C5" s="6" t="s">
        <v>6</v>
      </c>
      <c r="D5" s="11">
        <v>4423173</v>
      </c>
      <c r="E5" s="11">
        <v>2261970.2000000002</v>
      </c>
      <c r="F5" s="12">
        <f>E5/D5*100</f>
        <v>51.139084996223303</v>
      </c>
      <c r="G5" s="11">
        <v>4990000</v>
      </c>
      <c r="H5" s="11">
        <v>2499520.34</v>
      </c>
      <c r="I5" s="12">
        <f>H5/G5*100</f>
        <v>50.090587975951905</v>
      </c>
    </row>
    <row r="6" spans="1:14" x14ac:dyDescent="0.2">
      <c r="A6" s="52"/>
      <c r="B6" s="41"/>
      <c r="C6" s="6" t="s">
        <v>7</v>
      </c>
      <c r="D6" s="11">
        <v>512000</v>
      </c>
      <c r="E6" s="11">
        <v>290577.05</v>
      </c>
      <c r="F6" s="12">
        <f t="shared" ref="F6:F63" si="0">E6/D6*100</f>
        <v>56.753330078124996</v>
      </c>
      <c r="G6" s="11">
        <v>512000</v>
      </c>
      <c r="H6" s="11">
        <v>290213.01</v>
      </c>
      <c r="I6" s="12">
        <f t="shared" ref="I6:I50" si="1">H6/G6*100</f>
        <v>56.682228515624999</v>
      </c>
      <c r="K6" s="9" t="s">
        <v>119</v>
      </c>
      <c r="L6" s="9" t="s">
        <v>115</v>
      </c>
      <c r="M6" s="9" t="s">
        <v>116</v>
      </c>
      <c r="N6" s="30" t="s">
        <v>118</v>
      </c>
    </row>
    <row r="7" spans="1:14" x14ac:dyDescent="0.2">
      <c r="A7" s="52"/>
      <c r="B7" s="41"/>
      <c r="C7" s="7" t="s">
        <v>8</v>
      </c>
      <c r="D7" s="13">
        <f>D5+D6</f>
        <v>4935173</v>
      </c>
      <c r="E7" s="13">
        <f>E5+E6</f>
        <v>2552547.25</v>
      </c>
      <c r="F7" s="14">
        <f t="shared" si="0"/>
        <v>51.721535395010463</v>
      </c>
      <c r="G7" s="13">
        <f>G5+G6</f>
        <v>5502000</v>
      </c>
      <c r="H7" s="13">
        <f>SUM(H5:H6)</f>
        <v>2789733.3499999996</v>
      </c>
      <c r="I7" s="14">
        <f t="shared" si="1"/>
        <v>50.70398673209742</v>
      </c>
      <c r="K7" s="9" t="s">
        <v>5</v>
      </c>
      <c r="L7" s="28">
        <f>E7/1000</f>
        <v>2552.5472500000001</v>
      </c>
      <c r="M7" s="28">
        <f>H7/1000</f>
        <v>2789.7333499999995</v>
      </c>
      <c r="N7" s="30">
        <f>Table1[[#This Row],[2019]]/Table1[[#Totals],[2019]]</f>
        <v>0.46322036341722816</v>
      </c>
    </row>
    <row r="8" spans="1:14" x14ac:dyDescent="0.2">
      <c r="A8" s="52"/>
      <c r="B8" s="41" t="s">
        <v>9</v>
      </c>
      <c r="C8" s="41"/>
      <c r="D8" s="11">
        <v>1186893</v>
      </c>
      <c r="E8" s="11">
        <v>583652.43000000005</v>
      </c>
      <c r="F8" s="12">
        <f t="shared" si="0"/>
        <v>49.174814410397573</v>
      </c>
      <c r="G8" s="11">
        <v>1247722</v>
      </c>
      <c r="H8" s="11">
        <v>644266.15</v>
      </c>
      <c r="I8" s="12">
        <f t="shared" si="1"/>
        <v>51.635392338998599</v>
      </c>
      <c r="K8" s="9" t="s">
        <v>9</v>
      </c>
      <c r="L8" s="28">
        <f>E8/1000</f>
        <v>583.65243000000009</v>
      </c>
      <c r="M8" s="28">
        <f>H8/1000</f>
        <v>644.26615000000004</v>
      </c>
      <c r="N8" s="30">
        <f>Table1[[#This Row],[2019]]/Table1[[#Totals],[2019]]</f>
        <v>0.10697696256182279</v>
      </c>
    </row>
    <row r="9" spans="1:14" x14ac:dyDescent="0.2">
      <c r="A9" s="52"/>
      <c r="B9" s="43" t="s">
        <v>10</v>
      </c>
      <c r="C9" s="6" t="s">
        <v>11</v>
      </c>
      <c r="D9" s="11">
        <v>882273</v>
      </c>
      <c r="E9" s="11">
        <v>547009</v>
      </c>
      <c r="F9" s="12">
        <f t="shared" si="0"/>
        <v>61.999970530663404</v>
      </c>
      <c r="G9" s="11">
        <v>933202</v>
      </c>
      <c r="H9" s="11">
        <v>578829</v>
      </c>
      <c r="I9" s="12">
        <f t="shared" si="1"/>
        <v>62.026120818429455</v>
      </c>
      <c r="K9" s="9" t="s">
        <v>10</v>
      </c>
      <c r="L9" s="28">
        <f>E12/1000</f>
        <v>2850.53172</v>
      </c>
      <c r="M9" s="28">
        <f>H12/1000</f>
        <v>2571.1023599999999</v>
      </c>
      <c r="N9" s="30">
        <f>Table1[[#This Row],[2019]]/Table1[[#Totals],[2019]]</f>
        <v>0.42691785205281108</v>
      </c>
    </row>
    <row r="10" spans="1:14" x14ac:dyDescent="0.2">
      <c r="A10" s="52"/>
      <c r="B10" s="43"/>
      <c r="C10" s="6" t="s">
        <v>12</v>
      </c>
      <c r="D10" s="11">
        <v>2786963</v>
      </c>
      <c r="E10" s="11">
        <v>1758187</v>
      </c>
      <c r="F10" s="12">
        <f t="shared" si="0"/>
        <v>63.086126367662573</v>
      </c>
      <c r="G10" s="11">
        <v>2927223</v>
      </c>
      <c r="H10" s="11">
        <v>1836410</v>
      </c>
      <c r="I10" s="12">
        <f t="shared" si="1"/>
        <v>62.735568830936352</v>
      </c>
      <c r="K10" s="9" t="s">
        <v>25</v>
      </c>
      <c r="L10" s="28">
        <f>E17/1000</f>
        <v>45.662950000000002</v>
      </c>
      <c r="M10" s="28">
        <f>H17/1000</f>
        <v>17.373769999999997</v>
      </c>
      <c r="N10" s="30">
        <f>Table1[[#This Row],[2019]]/Table1[[#Totals],[2019]]</f>
        <v>2.8848219681380429E-3</v>
      </c>
    </row>
    <row r="11" spans="1:14" x14ac:dyDescent="0.2">
      <c r="A11" s="52"/>
      <c r="B11" s="43"/>
      <c r="C11" s="6" t="s">
        <v>13</v>
      </c>
      <c r="D11" s="11">
        <v>116067</v>
      </c>
      <c r="E11" s="11">
        <v>545335.72</v>
      </c>
      <c r="F11" s="12">
        <f t="shared" si="0"/>
        <v>469.84562364840991</v>
      </c>
      <c r="G11" s="11">
        <v>208593</v>
      </c>
      <c r="H11" s="11">
        <v>155863.35999999999</v>
      </c>
      <c r="I11" s="12">
        <f t="shared" si="1"/>
        <v>74.721280196363253</v>
      </c>
      <c r="K11" s="31" t="s">
        <v>117</v>
      </c>
      <c r="L11" s="33">
        <f>SUBTOTAL(109,Table1[2018])</f>
        <v>6032.3943500000005</v>
      </c>
      <c r="M11" s="33">
        <f>SUBTOTAL(109,Table1[2019])</f>
        <v>6022.475629999999</v>
      </c>
      <c r="N11" s="32" t="e">
        <f>Table1[[#This Row],[2019]]/Table1[[#Totals],[2019]]</f>
        <v>#VALUE!</v>
      </c>
    </row>
    <row r="12" spans="1:14" x14ac:dyDescent="0.2">
      <c r="A12" s="52"/>
      <c r="B12" s="43"/>
      <c r="C12" s="7" t="s">
        <v>14</v>
      </c>
      <c r="D12" s="13">
        <f>SUM(D9:D11)</f>
        <v>3785303</v>
      </c>
      <c r="E12" s="13">
        <f>SUM(E9:E11)</f>
        <v>2850531.7199999997</v>
      </c>
      <c r="F12" s="14">
        <f t="shared" si="0"/>
        <v>75.305245577434604</v>
      </c>
      <c r="G12" s="13">
        <f>SUM(G9:G11)</f>
        <v>4069018</v>
      </c>
      <c r="H12" s="13">
        <f>SUM(H9:H11)</f>
        <v>2571102.36</v>
      </c>
      <c r="I12" s="14">
        <f t="shared" si="1"/>
        <v>63.187293838464221</v>
      </c>
    </row>
    <row r="13" spans="1:14" x14ac:dyDescent="0.2">
      <c r="A13" s="52"/>
      <c r="B13" s="41" t="s">
        <v>18</v>
      </c>
      <c r="C13" s="6" t="s">
        <v>15</v>
      </c>
      <c r="D13" s="11">
        <v>64900</v>
      </c>
      <c r="E13" s="11">
        <v>38349.440000000002</v>
      </c>
      <c r="F13" s="12">
        <f t="shared" si="0"/>
        <v>59.090046224961476</v>
      </c>
      <c r="G13" s="11">
        <v>64900</v>
      </c>
      <c r="H13" s="27">
        <v>8278.89</v>
      </c>
      <c r="I13" s="12">
        <f t="shared" si="1"/>
        <v>12.756379044684129</v>
      </c>
    </row>
    <row r="14" spans="1:14" x14ac:dyDescent="0.2">
      <c r="A14" s="52"/>
      <c r="B14" s="41"/>
      <c r="C14" s="6" t="s">
        <v>16</v>
      </c>
      <c r="D14" s="11">
        <v>13500</v>
      </c>
      <c r="E14" s="11">
        <v>6585.68</v>
      </c>
      <c r="F14" s="12">
        <f t="shared" si="0"/>
        <v>48.78281481481482</v>
      </c>
      <c r="G14" s="11">
        <v>13500</v>
      </c>
      <c r="H14" s="27">
        <v>9059.6299999999992</v>
      </c>
      <c r="I14" s="12">
        <f t="shared" si="1"/>
        <v>67.108370370370366</v>
      </c>
      <c r="L14" s="28"/>
    </row>
    <row r="15" spans="1:14" x14ac:dyDescent="0.2">
      <c r="A15" s="52"/>
      <c r="B15" s="41"/>
      <c r="C15" s="6" t="s">
        <v>17</v>
      </c>
      <c r="D15" s="11">
        <v>1200</v>
      </c>
      <c r="E15" s="11"/>
      <c r="F15" s="12">
        <f t="shared" si="0"/>
        <v>0</v>
      </c>
      <c r="G15" s="11">
        <v>1200</v>
      </c>
      <c r="H15" s="11">
        <v>0</v>
      </c>
      <c r="I15" s="12">
        <f t="shared" si="1"/>
        <v>0</v>
      </c>
      <c r="L15" s="28"/>
    </row>
    <row r="16" spans="1:14" x14ac:dyDescent="0.2">
      <c r="A16" s="52"/>
      <c r="B16" s="41"/>
      <c r="C16" s="6" t="s">
        <v>18</v>
      </c>
      <c r="D16" s="11"/>
      <c r="E16" s="11">
        <v>727.83</v>
      </c>
      <c r="F16" s="12"/>
      <c r="G16" s="11"/>
      <c r="H16" s="11">
        <v>35.25</v>
      </c>
      <c r="I16" s="12">
        <v>0</v>
      </c>
    </row>
    <row r="17" spans="1:12" x14ac:dyDescent="0.2">
      <c r="A17" s="52"/>
      <c r="B17" s="41"/>
      <c r="C17" s="7" t="s">
        <v>19</v>
      </c>
      <c r="D17" s="13">
        <f>SUM(D13:D16)</f>
        <v>79600</v>
      </c>
      <c r="E17" s="13">
        <f>SUM(E13:E16)</f>
        <v>45662.950000000004</v>
      </c>
      <c r="F17" s="14">
        <f t="shared" si="0"/>
        <v>57.365515075376891</v>
      </c>
      <c r="G17" s="13">
        <f>SUM(G13:G16)</f>
        <v>79600</v>
      </c>
      <c r="H17" s="13">
        <f>SUM(H13:H16)</f>
        <v>17373.769999999997</v>
      </c>
      <c r="I17" s="14">
        <f t="shared" si="1"/>
        <v>21.826344221105522</v>
      </c>
    </row>
    <row r="18" spans="1:12" x14ac:dyDescent="0.2">
      <c r="A18" s="53"/>
      <c r="B18" s="54" t="s">
        <v>20</v>
      </c>
      <c r="C18" s="54"/>
      <c r="D18" s="4">
        <f>D7+D8+D12+D17</f>
        <v>9986969</v>
      </c>
      <c r="E18" s="4">
        <f>E7+E8+E12+E17</f>
        <v>6032394.3500000006</v>
      </c>
      <c r="F18" s="15">
        <f t="shared" si="0"/>
        <v>60.402654198686314</v>
      </c>
      <c r="G18" s="4">
        <f>G7+G8+G12+G17</f>
        <v>10898340</v>
      </c>
      <c r="H18" s="4">
        <f>H7+H8+H12+H17</f>
        <v>6022475.629999999</v>
      </c>
      <c r="I18" s="16">
        <f t="shared" si="1"/>
        <v>55.260485817106087</v>
      </c>
    </row>
    <row r="19" spans="1:12" x14ac:dyDescent="0.2">
      <c r="A19" s="51" t="s">
        <v>128</v>
      </c>
      <c r="B19" s="43" t="s">
        <v>126</v>
      </c>
      <c r="C19" s="6" t="s">
        <v>21</v>
      </c>
      <c r="D19" s="11">
        <v>-608099</v>
      </c>
      <c r="E19" s="11">
        <v>-248667.04</v>
      </c>
      <c r="F19" s="12">
        <f t="shared" si="0"/>
        <v>40.892525723607505</v>
      </c>
      <c r="G19" s="11">
        <v>-832820</v>
      </c>
      <c r="H19" s="11">
        <v>-336709.88</v>
      </c>
      <c r="I19" s="12">
        <f t="shared" si="1"/>
        <v>40.430090535770034</v>
      </c>
    </row>
    <row r="20" spans="1:12" x14ac:dyDescent="0.2">
      <c r="A20" s="52"/>
      <c r="B20" s="43"/>
      <c r="C20" s="6" t="s">
        <v>22</v>
      </c>
      <c r="D20" s="11">
        <v>-169528</v>
      </c>
      <c r="E20" s="11">
        <v>-113242.66</v>
      </c>
      <c r="F20" s="12">
        <f t="shared" si="0"/>
        <v>66.798794299466763</v>
      </c>
      <c r="G20" s="11">
        <v>-179599</v>
      </c>
      <c r="H20" s="11">
        <v>-172612.18</v>
      </c>
      <c r="I20" s="12">
        <f t="shared" si="1"/>
        <v>96.109766758166799</v>
      </c>
    </row>
    <row r="21" spans="1:12" x14ac:dyDescent="0.2">
      <c r="A21" s="52"/>
      <c r="B21" s="43"/>
      <c r="C21" s="6" t="s">
        <v>23</v>
      </c>
      <c r="D21" s="11">
        <v>-34668</v>
      </c>
      <c r="E21" s="11">
        <v>-19824.39</v>
      </c>
      <c r="F21" s="12">
        <f t="shared" si="0"/>
        <v>57.183541017653162</v>
      </c>
      <c r="G21" s="11">
        <v>-37168</v>
      </c>
      <c r="H21" s="11">
        <v>-23631.02</v>
      </c>
      <c r="I21" s="12">
        <f t="shared" si="1"/>
        <v>63.578938872148086</v>
      </c>
    </row>
    <row r="22" spans="1:12" x14ac:dyDescent="0.2">
      <c r="A22" s="52"/>
      <c r="B22" s="43"/>
      <c r="C22" s="5" t="s">
        <v>24</v>
      </c>
      <c r="D22" s="17">
        <f>SUM(D19:D21)</f>
        <v>-812295</v>
      </c>
      <c r="E22" s="17">
        <f>SUM(E19:E21)</f>
        <v>-381734.09</v>
      </c>
      <c r="F22" s="18">
        <f t="shared" si="0"/>
        <v>46.994514308225469</v>
      </c>
      <c r="G22" s="17">
        <f>SUM(G19:G21)</f>
        <v>-1049587</v>
      </c>
      <c r="H22" s="17">
        <f>SUM(H19:H21)</f>
        <v>-532953.07999999996</v>
      </c>
      <c r="I22" s="18">
        <f t="shared" si="1"/>
        <v>50.777408637873755</v>
      </c>
      <c r="J22" s="9">
        <f>(H22-E22)/H22</f>
        <v>0.28373790428230555</v>
      </c>
    </row>
    <row r="23" spans="1:12" x14ac:dyDescent="0.2">
      <c r="A23" s="52"/>
      <c r="B23" s="41" t="s">
        <v>25</v>
      </c>
      <c r="C23" s="6" t="s">
        <v>26</v>
      </c>
      <c r="D23" s="11">
        <v>-5535153</v>
      </c>
      <c r="E23" s="11">
        <v>-2748199.89</v>
      </c>
      <c r="F23" s="12">
        <f t="shared" si="0"/>
        <v>49.649935421839295</v>
      </c>
      <c r="G23" s="11">
        <v>-5967585</v>
      </c>
      <c r="H23" s="11">
        <v>-2995469.03</v>
      </c>
      <c r="I23" s="12">
        <f t="shared" si="1"/>
        <v>50.195665918457799</v>
      </c>
    </row>
    <row r="24" spans="1:12" x14ac:dyDescent="0.2">
      <c r="A24" s="52"/>
      <c r="B24" s="41"/>
      <c r="C24" s="6" t="s">
        <v>27</v>
      </c>
      <c r="D24" s="11">
        <v>-3084738</v>
      </c>
      <c r="E24" s="11">
        <v>-1410540.79</v>
      </c>
      <c r="F24" s="12">
        <f t="shared" si="0"/>
        <v>45.726437383012758</v>
      </c>
      <c r="G24" s="11">
        <v>-3485665</v>
      </c>
      <c r="H24" s="11">
        <v>-1842648.71</v>
      </c>
      <c r="I24" s="12">
        <f t="shared" si="1"/>
        <v>52.863620284795012</v>
      </c>
    </row>
    <row r="25" spans="1:12" x14ac:dyDescent="0.2">
      <c r="A25" s="52"/>
      <c r="B25" s="41"/>
      <c r="C25" s="6" t="s">
        <v>28</v>
      </c>
      <c r="D25" s="11">
        <v>-247109</v>
      </c>
      <c r="E25" s="11">
        <v>-289606.84999999998</v>
      </c>
      <c r="F25" s="12">
        <f t="shared" si="0"/>
        <v>117.19801787874987</v>
      </c>
      <c r="G25" s="11">
        <v>-106000</v>
      </c>
      <c r="H25" s="27">
        <v>-558</v>
      </c>
      <c r="I25" s="26">
        <f t="shared" si="1"/>
        <v>0.52641509433962264</v>
      </c>
    </row>
    <row r="26" spans="1:12" x14ac:dyDescent="0.2">
      <c r="A26" s="52"/>
      <c r="B26" s="41"/>
      <c r="C26" s="5" t="s">
        <v>29</v>
      </c>
      <c r="D26" s="17">
        <f>SUM(D23:D25)</f>
        <v>-8867000</v>
      </c>
      <c r="E26" s="17">
        <f>SUM(E23:E25)</f>
        <v>-4448347.53</v>
      </c>
      <c r="F26" s="18">
        <f t="shared" si="0"/>
        <v>50.167447050862755</v>
      </c>
      <c r="G26" s="17">
        <f>SUM(G23:G25)</f>
        <v>-9559250</v>
      </c>
      <c r="H26" s="17">
        <f>SUM(H23:H25)</f>
        <v>-4838675.74</v>
      </c>
      <c r="I26" s="18">
        <f t="shared" si="1"/>
        <v>50.617734027251096</v>
      </c>
      <c r="L26" s="28"/>
    </row>
    <row r="27" spans="1:12" x14ac:dyDescent="0.2">
      <c r="A27" s="53"/>
      <c r="B27" s="44" t="s">
        <v>30</v>
      </c>
      <c r="C27" s="44"/>
      <c r="D27" s="2">
        <f>D22+D26</f>
        <v>-9679295</v>
      </c>
      <c r="E27" s="2">
        <f>E22+E26</f>
        <v>-4830081.62</v>
      </c>
      <c r="F27" s="19">
        <f t="shared" si="0"/>
        <v>49.901171727899609</v>
      </c>
      <c r="G27" s="2">
        <f>G22+G26</f>
        <v>-10608837</v>
      </c>
      <c r="H27" s="2">
        <f>H22+H26</f>
        <v>-5371628.8200000003</v>
      </c>
      <c r="I27" s="18">
        <f t="shared" si="1"/>
        <v>50.633531460611572</v>
      </c>
      <c r="J27" s="9">
        <f>(H27-E27)/H27</f>
        <v>0.10081619898673493</v>
      </c>
    </row>
    <row r="28" spans="1:12" x14ac:dyDescent="0.2">
      <c r="A28" s="42" t="s">
        <v>31</v>
      </c>
      <c r="B28" s="42"/>
      <c r="C28" s="42"/>
      <c r="D28" s="3">
        <f>D18+D27</f>
        <v>307674</v>
      </c>
      <c r="E28" s="3">
        <f>E18+E27</f>
        <v>1202312.7300000004</v>
      </c>
      <c r="F28" s="20"/>
      <c r="G28" s="3">
        <f>G18+G27</f>
        <v>289503</v>
      </c>
      <c r="H28" s="3">
        <f>H18+H27</f>
        <v>650846.80999999866</v>
      </c>
      <c r="I28" s="20"/>
    </row>
    <row r="29" spans="1:12" x14ac:dyDescent="0.2">
      <c r="A29" s="41" t="s">
        <v>32</v>
      </c>
      <c r="B29" s="41" t="s">
        <v>33</v>
      </c>
      <c r="C29" s="41"/>
      <c r="D29" s="11">
        <v>150000</v>
      </c>
      <c r="E29" s="11">
        <v>11440</v>
      </c>
      <c r="F29" s="12">
        <f t="shared" si="0"/>
        <v>7.626666666666666</v>
      </c>
      <c r="G29" s="11">
        <v>50000</v>
      </c>
      <c r="H29" s="11">
        <v>29353</v>
      </c>
      <c r="I29" s="12">
        <f t="shared" si="1"/>
        <v>58.706000000000003</v>
      </c>
    </row>
    <row r="30" spans="1:12" x14ac:dyDescent="0.2">
      <c r="A30" s="41"/>
      <c r="B30" s="41" t="s">
        <v>34</v>
      </c>
      <c r="C30" s="41"/>
      <c r="D30" s="11">
        <v>-2469393</v>
      </c>
      <c r="E30" s="11">
        <v>-798975.46</v>
      </c>
      <c r="F30" s="12">
        <f t="shared" si="0"/>
        <v>32.355135857273424</v>
      </c>
      <c r="G30" s="11">
        <v>-1247723</v>
      </c>
      <c r="H30" s="11">
        <v>-67805.67</v>
      </c>
      <c r="I30" s="12">
        <f t="shared" si="1"/>
        <v>5.4343528170916136</v>
      </c>
    </row>
    <row r="31" spans="1:12" x14ac:dyDescent="0.2">
      <c r="A31" s="41"/>
      <c r="B31" s="41" t="s">
        <v>35</v>
      </c>
      <c r="C31" s="41"/>
      <c r="D31" s="11">
        <v>2101750</v>
      </c>
      <c r="E31" s="11">
        <v>299277.92</v>
      </c>
      <c r="F31" s="12">
        <f t="shared" si="0"/>
        <v>14.239463304389199</v>
      </c>
      <c r="G31" s="11">
        <v>327875</v>
      </c>
      <c r="H31" s="11">
        <v>275949.90000000002</v>
      </c>
      <c r="I31" s="12">
        <f t="shared" si="1"/>
        <v>84.163141441097991</v>
      </c>
    </row>
    <row r="32" spans="1:12" x14ac:dyDescent="0.2">
      <c r="A32" s="41"/>
      <c r="B32" s="41" t="s">
        <v>36</v>
      </c>
      <c r="C32" s="41"/>
      <c r="D32" s="11">
        <v>-858618</v>
      </c>
      <c r="E32" s="11">
        <v>-53267.67</v>
      </c>
      <c r="F32" s="12">
        <f t="shared" si="0"/>
        <v>6.2038846145783104</v>
      </c>
      <c r="G32" s="11">
        <v>-902077</v>
      </c>
      <c r="H32" s="11">
        <v>-527131.97</v>
      </c>
      <c r="I32" s="12">
        <f t="shared" si="1"/>
        <v>58.435363056590504</v>
      </c>
    </row>
    <row r="33" spans="1:14" x14ac:dyDescent="0.2">
      <c r="A33" s="41"/>
      <c r="B33" s="41" t="s">
        <v>37</v>
      </c>
      <c r="C33" s="41"/>
      <c r="D33" s="11">
        <v>0</v>
      </c>
      <c r="E33" s="11">
        <v>52.37</v>
      </c>
      <c r="F33" s="12"/>
      <c r="G33" s="11">
        <v>0</v>
      </c>
      <c r="H33" s="11">
        <v>91.79</v>
      </c>
      <c r="I33" s="12"/>
    </row>
    <row r="34" spans="1:14" x14ac:dyDescent="0.2">
      <c r="A34" s="41"/>
      <c r="B34" s="41" t="s">
        <v>38</v>
      </c>
      <c r="C34" s="41"/>
      <c r="D34" s="11">
        <v>-13310</v>
      </c>
      <c r="E34" s="11">
        <v>-12778.15</v>
      </c>
      <c r="F34" s="12">
        <f t="shared" si="0"/>
        <v>96.004132231404952</v>
      </c>
      <c r="G34" s="11">
        <v>-40966</v>
      </c>
      <c r="H34" s="27">
        <v>-16631.91</v>
      </c>
      <c r="I34" s="12">
        <f t="shared" si="1"/>
        <v>40.599301860079088</v>
      </c>
    </row>
    <row r="35" spans="1:14" x14ac:dyDescent="0.2">
      <c r="A35" s="41"/>
      <c r="B35" s="44" t="s">
        <v>39</v>
      </c>
      <c r="C35" s="44"/>
      <c r="D35" s="17">
        <f>SUM(D29:D34)</f>
        <v>-1089571</v>
      </c>
      <c r="E35" s="17">
        <f>SUM(E29:E34)</f>
        <v>-554250.99</v>
      </c>
      <c r="F35" s="18">
        <f t="shared" si="0"/>
        <v>50.868735493143632</v>
      </c>
      <c r="G35" s="17">
        <f>SUM(G29:G34)</f>
        <v>-1812891</v>
      </c>
      <c r="H35" s="17">
        <f>SUM(H29:H34)</f>
        <v>-306174.85999999993</v>
      </c>
      <c r="I35" s="18">
        <f t="shared" si="1"/>
        <v>16.888762755179432</v>
      </c>
      <c r="K35" s="9" t="s">
        <v>124</v>
      </c>
      <c r="L35" s="9" t="s">
        <v>116</v>
      </c>
      <c r="M35" s="34" t="s">
        <v>115</v>
      </c>
      <c r="N35" s="9" t="s">
        <v>118</v>
      </c>
    </row>
    <row r="36" spans="1:14" x14ac:dyDescent="0.2">
      <c r="A36" s="41" t="s">
        <v>40</v>
      </c>
      <c r="B36" s="41"/>
      <c r="C36" s="41"/>
      <c r="D36" s="11">
        <f>D28+D35</f>
        <v>-781897</v>
      </c>
      <c r="E36" s="11">
        <f>E28+E35</f>
        <v>648061.74000000046</v>
      </c>
      <c r="F36" s="12"/>
      <c r="G36" s="11">
        <f>G28+G35</f>
        <v>-1523388</v>
      </c>
      <c r="H36" s="11">
        <f>H28+H35</f>
        <v>344671.94999999873</v>
      </c>
      <c r="I36" s="12"/>
      <c r="K36" s="9" t="s">
        <v>123</v>
      </c>
      <c r="L36" s="28">
        <f>(H22/1000)*-1</f>
        <v>532.95308</v>
      </c>
      <c r="M36" s="28">
        <f>(E22/1000)*-1</f>
        <v>381.73409000000004</v>
      </c>
      <c r="N36" s="35">
        <f>Table2[[#This Row],[2019]]/Table2[[#Totals],[2019]]</f>
        <v>9.9216289482935663E-2</v>
      </c>
    </row>
    <row r="37" spans="1:14" x14ac:dyDescent="0.2">
      <c r="A37" s="41" t="s">
        <v>41</v>
      </c>
      <c r="B37" s="41" t="s">
        <v>42</v>
      </c>
      <c r="C37" s="41"/>
      <c r="D37" s="11">
        <v>800000</v>
      </c>
      <c r="E37" s="11">
        <v>0</v>
      </c>
      <c r="F37" s="12">
        <f t="shared" si="0"/>
        <v>0</v>
      </c>
      <c r="G37" s="11">
        <v>900000</v>
      </c>
      <c r="H37" s="11">
        <v>0</v>
      </c>
      <c r="I37" s="12"/>
      <c r="K37" s="9" t="s">
        <v>26</v>
      </c>
      <c r="L37" s="28">
        <f>(H23/1000)*-1</f>
        <v>2995.4690299999997</v>
      </c>
      <c r="M37" s="28">
        <f>(E23/1000)*-1</f>
        <v>2748.1998900000003</v>
      </c>
      <c r="N37" s="35">
        <f>Table2[[#This Row],[2019]]/Table2[[#Totals],[2019]]</f>
        <v>0.5576463174162507</v>
      </c>
    </row>
    <row r="38" spans="1:14" x14ac:dyDescent="0.2">
      <c r="A38" s="41"/>
      <c r="B38" s="41" t="s">
        <v>43</v>
      </c>
      <c r="C38" s="41"/>
      <c r="D38" s="11">
        <v>-386532</v>
      </c>
      <c r="E38" s="11">
        <v>-192310.08</v>
      </c>
      <c r="F38" s="12">
        <f t="shared" si="0"/>
        <v>49.752693179348668</v>
      </c>
      <c r="G38" s="11">
        <v>-459000</v>
      </c>
      <c r="H38" s="11">
        <v>-224213.02</v>
      </c>
      <c r="I38" s="12">
        <f t="shared" si="1"/>
        <v>48.84815250544662</v>
      </c>
      <c r="K38" s="9" t="s">
        <v>27</v>
      </c>
      <c r="L38" s="28">
        <f t="shared" ref="L38:L39" si="2">(H24/1000)*-1</f>
        <v>1842.6487099999999</v>
      </c>
      <c r="M38" s="28">
        <f t="shared" ref="M38:M39" si="3">(E24/1000)*-1</f>
        <v>1410.54079</v>
      </c>
      <c r="N38" s="35">
        <f>Table2[[#This Row],[2019]]/Table2[[#Totals],[2019]]</f>
        <v>0.34303351399473658</v>
      </c>
    </row>
    <row r="39" spans="1:14" x14ac:dyDescent="0.2">
      <c r="A39" s="41"/>
      <c r="B39" s="44" t="s">
        <v>44</v>
      </c>
      <c r="C39" s="44"/>
      <c r="D39" s="17">
        <f>D37+D38</f>
        <v>413468</v>
      </c>
      <c r="E39" s="17">
        <f>E37+E38</f>
        <v>-192310.08</v>
      </c>
      <c r="F39" s="18">
        <f t="shared" si="0"/>
        <v>-46.511478518289202</v>
      </c>
      <c r="G39" s="17">
        <f>G37+G38</f>
        <v>441000</v>
      </c>
      <c r="H39" s="17">
        <f>H37+H38</f>
        <v>-224213.02</v>
      </c>
      <c r="I39" s="18">
        <f t="shared" si="1"/>
        <v>-50.841954648526077</v>
      </c>
      <c r="K39" s="9" t="s">
        <v>28</v>
      </c>
      <c r="L39" s="28">
        <f t="shared" si="2"/>
        <v>0.55800000000000005</v>
      </c>
      <c r="M39" s="28">
        <f t="shared" si="3"/>
        <v>289.60684999999995</v>
      </c>
      <c r="N39" s="35">
        <f>Table2[[#This Row],[2019]]/Table2[[#Totals],[2019]]</f>
        <v>1.0387910607717683E-4</v>
      </c>
    </row>
    <row r="40" spans="1:14" x14ac:dyDescent="0.2">
      <c r="A40" s="42" t="s">
        <v>45</v>
      </c>
      <c r="B40" s="42"/>
      <c r="C40" s="42"/>
      <c r="D40" s="21">
        <f>D36+D39</f>
        <v>-368429</v>
      </c>
      <c r="E40" s="21">
        <f>E36+E39+E41</f>
        <v>1476529.7700000005</v>
      </c>
      <c r="F40" s="22">
        <f t="shared" si="0"/>
        <v>-400.76372109687355</v>
      </c>
      <c r="G40" s="21">
        <f>G36+G39</f>
        <v>-1082388</v>
      </c>
      <c r="H40" s="21">
        <f>H36+H39+H41</f>
        <v>114408.50999999874</v>
      </c>
      <c r="I40" s="22"/>
      <c r="K40" s="31" t="s">
        <v>117</v>
      </c>
      <c r="L40" s="33">
        <f>SUBTOTAL(109,Table2[2019])</f>
        <v>5371.628819999999</v>
      </c>
      <c r="M40" s="33">
        <f>SUBTOTAL(109,Table2[2018])</f>
        <v>4830.0816200000008</v>
      </c>
      <c r="N40" s="31"/>
    </row>
    <row r="41" spans="1:14" x14ac:dyDescent="0.2">
      <c r="A41" s="25" t="s">
        <v>112</v>
      </c>
      <c r="B41" s="25"/>
      <c r="C41" s="25"/>
      <c r="D41" s="21">
        <v>0</v>
      </c>
      <c r="E41" s="21">
        <v>1020778.11</v>
      </c>
      <c r="F41" s="22"/>
      <c r="G41" s="21">
        <v>0</v>
      </c>
      <c r="H41" s="21">
        <v>-6050.42</v>
      </c>
      <c r="I41" s="22"/>
    </row>
    <row r="42" spans="1:14" x14ac:dyDescent="0.2">
      <c r="A42" s="41"/>
      <c r="B42" s="43" t="s">
        <v>46</v>
      </c>
      <c r="C42" s="6" t="s">
        <v>47</v>
      </c>
      <c r="D42" s="11">
        <v>47394</v>
      </c>
      <c r="E42" s="11">
        <v>20891</v>
      </c>
      <c r="F42" s="12">
        <f t="shared" si="0"/>
        <v>44.079419335780898</v>
      </c>
      <c r="G42" s="11">
        <v>47453</v>
      </c>
      <c r="H42" s="11">
        <v>21050.29</v>
      </c>
      <c r="I42" s="12">
        <f t="shared" si="1"/>
        <v>44.360293342886649</v>
      </c>
    </row>
    <row r="43" spans="1:14" x14ac:dyDescent="0.2">
      <c r="A43" s="41"/>
      <c r="B43" s="43"/>
      <c r="C43" s="6" t="s">
        <v>48</v>
      </c>
      <c r="D43" s="11">
        <v>584727</v>
      </c>
      <c r="E43" s="11">
        <v>287473.84999999998</v>
      </c>
      <c r="F43" s="12">
        <f t="shared" si="0"/>
        <v>49.163772153500688</v>
      </c>
      <c r="G43" s="11">
        <v>556677</v>
      </c>
      <c r="H43" s="11">
        <v>276392.48</v>
      </c>
      <c r="I43" s="12">
        <f t="shared" si="1"/>
        <v>49.650422058033648</v>
      </c>
    </row>
    <row r="44" spans="1:14" x14ac:dyDescent="0.2">
      <c r="A44" s="41"/>
      <c r="B44" s="43"/>
      <c r="C44" s="6" t="s">
        <v>49</v>
      </c>
      <c r="D44" s="11">
        <v>111767</v>
      </c>
      <c r="E44" s="11">
        <v>0</v>
      </c>
      <c r="F44" s="12">
        <f t="shared" si="0"/>
        <v>0</v>
      </c>
      <c r="G44" s="11">
        <v>105500</v>
      </c>
      <c r="H44" s="11">
        <v>0</v>
      </c>
      <c r="I44" s="12">
        <f t="shared" si="1"/>
        <v>0</v>
      </c>
    </row>
    <row r="45" spans="1:14" x14ac:dyDescent="0.2">
      <c r="A45" s="41"/>
      <c r="B45" s="43"/>
      <c r="C45" s="6" t="s">
        <v>50</v>
      </c>
      <c r="D45" s="11">
        <v>34668</v>
      </c>
      <c r="E45" s="11">
        <v>18761.04</v>
      </c>
      <c r="F45" s="12">
        <f t="shared" si="0"/>
        <v>54.116303219106968</v>
      </c>
      <c r="G45" s="11">
        <v>42767</v>
      </c>
      <c r="H45" s="11">
        <v>42503.23</v>
      </c>
      <c r="I45" s="12">
        <f t="shared" si="1"/>
        <v>99.383239413566542</v>
      </c>
    </row>
    <row r="46" spans="1:14" x14ac:dyDescent="0.2">
      <c r="A46" s="41"/>
      <c r="B46" s="43"/>
      <c r="C46" s="6" t="s">
        <v>51</v>
      </c>
      <c r="D46" s="11">
        <v>13310</v>
      </c>
      <c r="E46" s="11">
        <v>12710.46</v>
      </c>
      <c r="F46" s="12">
        <f t="shared" si="0"/>
        <v>95.495567242674667</v>
      </c>
      <c r="G46" s="11">
        <v>40966</v>
      </c>
      <c r="H46" s="11">
        <v>16631.91</v>
      </c>
      <c r="I46" s="12">
        <f t="shared" si="1"/>
        <v>40.599301860079088</v>
      </c>
    </row>
    <row r="47" spans="1:14" x14ac:dyDescent="0.2">
      <c r="A47" s="41"/>
      <c r="B47" s="43"/>
      <c r="C47" s="6" t="s">
        <v>52</v>
      </c>
      <c r="D47" s="11">
        <v>300</v>
      </c>
      <c r="E47" s="11">
        <v>57.86</v>
      </c>
      <c r="F47" s="12">
        <f t="shared" si="0"/>
        <v>19.286666666666665</v>
      </c>
      <c r="G47" s="11">
        <v>34668</v>
      </c>
      <c r="H47" s="11">
        <v>21223.02</v>
      </c>
      <c r="I47" s="12">
        <f t="shared" si="1"/>
        <v>61.21789546555901</v>
      </c>
    </row>
    <row r="48" spans="1:14" x14ac:dyDescent="0.2">
      <c r="A48" s="41"/>
      <c r="B48" s="43"/>
      <c r="C48" s="5" t="s">
        <v>53</v>
      </c>
      <c r="D48" s="17">
        <f>SUM(D42:D47)</f>
        <v>792166</v>
      </c>
      <c r="E48" s="17">
        <f>SUM(E42:E47)</f>
        <v>339894.20999999996</v>
      </c>
      <c r="F48" s="18">
        <f t="shared" si="0"/>
        <v>42.90694248427728</v>
      </c>
      <c r="G48" s="17">
        <f>SUM(G42:G47)</f>
        <v>828031</v>
      </c>
      <c r="H48" s="17">
        <f>SUM(H42:H47)</f>
        <v>377800.92999999993</v>
      </c>
      <c r="I48" s="18">
        <f t="shared" si="1"/>
        <v>45.626423406853114</v>
      </c>
    </row>
    <row r="49" spans="1:14" x14ac:dyDescent="0.2">
      <c r="A49" s="41"/>
      <c r="B49" s="44" t="s">
        <v>54</v>
      </c>
      <c r="C49" s="44"/>
      <c r="D49" s="17">
        <v>1000</v>
      </c>
      <c r="E49" s="17">
        <v>0</v>
      </c>
      <c r="F49" s="18">
        <f t="shared" si="0"/>
        <v>0</v>
      </c>
      <c r="G49" s="17">
        <v>1000</v>
      </c>
      <c r="H49" s="17">
        <v>0</v>
      </c>
      <c r="I49" s="18">
        <f t="shared" si="1"/>
        <v>0</v>
      </c>
    </row>
    <row r="50" spans="1:14" x14ac:dyDescent="0.2">
      <c r="A50" s="41"/>
      <c r="B50" s="43" t="s">
        <v>55</v>
      </c>
      <c r="C50" s="6" t="s">
        <v>56</v>
      </c>
      <c r="D50" s="11">
        <v>13736</v>
      </c>
      <c r="E50" s="11">
        <v>2995.4</v>
      </c>
      <c r="F50" s="12">
        <f t="shared" si="0"/>
        <v>21.806930693069308</v>
      </c>
      <c r="G50" s="11">
        <v>17887</v>
      </c>
      <c r="H50" s="27">
        <v>1668.81</v>
      </c>
      <c r="I50" s="26">
        <f t="shared" si="1"/>
        <v>9.329736680270587</v>
      </c>
    </row>
    <row r="51" spans="1:14" x14ac:dyDescent="0.2">
      <c r="A51" s="41"/>
      <c r="B51" s="43"/>
      <c r="C51" s="6" t="s">
        <v>57</v>
      </c>
      <c r="D51" s="11">
        <v>23455</v>
      </c>
      <c r="E51" s="11">
        <v>12027.84</v>
      </c>
      <c r="F51" s="12">
        <f t="shared" si="0"/>
        <v>51.280494564058834</v>
      </c>
      <c r="G51" s="11">
        <v>0</v>
      </c>
      <c r="H51" s="11">
        <v>0</v>
      </c>
      <c r="I51" s="12"/>
    </row>
    <row r="52" spans="1:14" x14ac:dyDescent="0.2">
      <c r="A52" s="41"/>
      <c r="B52" s="43"/>
      <c r="C52" s="5" t="s">
        <v>58</v>
      </c>
      <c r="D52" s="17">
        <f>SUM(D50:D51)</f>
        <v>37191</v>
      </c>
      <c r="E52" s="17">
        <f>SUM(E50:E51)</f>
        <v>15023.24</v>
      </c>
      <c r="F52" s="18">
        <f t="shared" si="0"/>
        <v>40.394826705385711</v>
      </c>
      <c r="G52" s="17">
        <f>SUM(G50:G51)</f>
        <v>17887</v>
      </c>
      <c r="H52" s="17">
        <f>SUM(H50:H51)</f>
        <v>1668.81</v>
      </c>
      <c r="I52" s="18">
        <f t="shared" ref="I52" si="4">H52/G52*100</f>
        <v>9.329736680270587</v>
      </c>
      <c r="L52" s="28"/>
    </row>
    <row r="53" spans="1:14" x14ac:dyDescent="0.2">
      <c r="A53" s="41"/>
      <c r="B53" s="41" t="s">
        <v>120</v>
      </c>
      <c r="C53" s="6" t="s">
        <v>59</v>
      </c>
      <c r="D53" s="11">
        <v>495500</v>
      </c>
      <c r="E53" s="11">
        <v>160089.63</v>
      </c>
      <c r="F53" s="12">
        <f t="shared" si="0"/>
        <v>32.308704339051467</v>
      </c>
      <c r="G53" s="11">
        <v>500000</v>
      </c>
      <c r="H53" s="11">
        <v>309789.43</v>
      </c>
      <c r="I53" s="12">
        <f t="shared" ref="I53:I63" si="5">H53/G53*100</f>
        <v>61.957885999999995</v>
      </c>
    </row>
    <row r="54" spans="1:14" x14ac:dyDescent="0.2">
      <c r="A54" s="41"/>
      <c r="B54" s="41"/>
      <c r="C54" s="6" t="s">
        <v>60</v>
      </c>
      <c r="D54" s="11">
        <v>53536</v>
      </c>
      <c r="E54" s="11">
        <v>32821.79</v>
      </c>
      <c r="F54" s="12">
        <f t="shared" si="0"/>
        <v>61.30788628212791</v>
      </c>
      <c r="G54" s="11">
        <v>63536</v>
      </c>
      <c r="H54" s="11">
        <v>34297.25</v>
      </c>
      <c r="I54" s="12">
        <f t="shared" si="5"/>
        <v>53.980814026693523</v>
      </c>
    </row>
    <row r="55" spans="1:14" x14ac:dyDescent="0.2">
      <c r="A55" s="41"/>
      <c r="B55" s="41"/>
      <c r="C55" s="6" t="s">
        <v>61</v>
      </c>
      <c r="D55" s="11">
        <v>168370</v>
      </c>
      <c r="E55" s="11">
        <v>44944.5</v>
      </c>
      <c r="F55" s="12">
        <f t="shared" si="0"/>
        <v>26.693888459939419</v>
      </c>
      <c r="G55" s="11">
        <v>175870</v>
      </c>
      <c r="H55" s="11">
        <v>79866.91</v>
      </c>
      <c r="I55" s="12">
        <f t="shared" si="5"/>
        <v>45.412469437652817</v>
      </c>
    </row>
    <row r="56" spans="1:14" x14ac:dyDescent="0.2">
      <c r="A56" s="41"/>
      <c r="B56" s="41"/>
      <c r="C56" s="5" t="s">
        <v>62</v>
      </c>
      <c r="D56" s="17">
        <f>SUM(D53:D55)</f>
        <v>717406</v>
      </c>
      <c r="E56" s="17">
        <f>SUM(E53:E55)</f>
        <v>237855.92</v>
      </c>
      <c r="F56" s="18">
        <f t="shared" si="0"/>
        <v>33.154994521930405</v>
      </c>
      <c r="G56" s="17">
        <f>SUM(G53:G55)</f>
        <v>739406</v>
      </c>
      <c r="H56" s="17">
        <f>SUM(H53:H55)</f>
        <v>423953.58999999997</v>
      </c>
      <c r="I56" s="18">
        <f t="shared" si="5"/>
        <v>57.337050280901146</v>
      </c>
    </row>
    <row r="57" spans="1:14" x14ac:dyDescent="0.2">
      <c r="A57" s="41"/>
      <c r="B57" s="41"/>
      <c r="C57" s="6" t="s">
        <v>63</v>
      </c>
      <c r="D57" s="11">
        <v>2000</v>
      </c>
      <c r="E57" s="11">
        <v>5135.57</v>
      </c>
      <c r="F57" s="12">
        <f t="shared" si="0"/>
        <v>256.77849999999995</v>
      </c>
      <c r="G57" s="11">
        <v>1500</v>
      </c>
      <c r="H57" s="11">
        <v>1289.56</v>
      </c>
      <c r="I57" s="12">
        <f t="shared" si="5"/>
        <v>85.970666666666659</v>
      </c>
    </row>
    <row r="58" spans="1:14" x14ac:dyDescent="0.2">
      <c r="A58" s="41"/>
      <c r="B58" s="41"/>
      <c r="C58" s="6" t="s">
        <v>121</v>
      </c>
      <c r="D58" s="11">
        <v>10811</v>
      </c>
      <c r="E58" s="11">
        <v>27619.95</v>
      </c>
      <c r="F58" s="12">
        <f t="shared" si="0"/>
        <v>255.4800665988345</v>
      </c>
      <c r="G58" s="11">
        <v>11500</v>
      </c>
      <c r="H58" s="11">
        <v>2021.2</v>
      </c>
      <c r="I58" s="12">
        <f t="shared" si="5"/>
        <v>17.575652173913046</v>
      </c>
    </row>
    <row r="59" spans="1:14" x14ac:dyDescent="0.2">
      <c r="A59" s="41"/>
      <c r="B59" s="29" t="s">
        <v>64</v>
      </c>
      <c r="C59" s="5" t="s">
        <v>65</v>
      </c>
      <c r="D59" s="17">
        <f>D57+D58</f>
        <v>12811</v>
      </c>
      <c r="E59" s="17">
        <f>E57+E58</f>
        <v>32755.52</v>
      </c>
      <c r="F59" s="18">
        <f t="shared" si="0"/>
        <v>255.68277261728204</v>
      </c>
      <c r="G59" s="17">
        <f>G57+G58</f>
        <v>13000</v>
      </c>
      <c r="H59" s="17">
        <f>H57+H58</f>
        <v>3310.76</v>
      </c>
      <c r="I59" s="18">
        <f t="shared" si="5"/>
        <v>25.467384615384621</v>
      </c>
    </row>
    <row r="60" spans="1:14" x14ac:dyDescent="0.2">
      <c r="A60" s="41"/>
      <c r="B60" s="43" t="s">
        <v>66</v>
      </c>
      <c r="C60" s="6" t="s">
        <v>67</v>
      </c>
      <c r="D60" s="11">
        <v>54000</v>
      </c>
      <c r="E60" s="11">
        <v>1216.19</v>
      </c>
      <c r="F60" s="12">
        <f t="shared" si="0"/>
        <v>2.2522037037037039</v>
      </c>
      <c r="G60" s="11">
        <v>68000</v>
      </c>
      <c r="H60" s="11">
        <v>0</v>
      </c>
      <c r="I60" s="12">
        <f t="shared" si="5"/>
        <v>0</v>
      </c>
    </row>
    <row r="61" spans="1:14" x14ac:dyDescent="0.2">
      <c r="A61" s="41"/>
      <c r="B61" s="43"/>
      <c r="C61" s="6" t="s">
        <v>68</v>
      </c>
      <c r="D61" s="11">
        <v>108000</v>
      </c>
      <c r="E61" s="11">
        <v>29119.37</v>
      </c>
      <c r="F61" s="12">
        <f t="shared" si="0"/>
        <v>26.962379629629631</v>
      </c>
      <c r="G61" s="11">
        <v>113000</v>
      </c>
      <c r="H61" s="11">
        <v>19110.3</v>
      </c>
      <c r="I61" s="12">
        <f t="shared" si="5"/>
        <v>16.911769911504422</v>
      </c>
    </row>
    <row r="62" spans="1:14" x14ac:dyDescent="0.2">
      <c r="A62" s="41"/>
      <c r="B62" s="43"/>
      <c r="C62" s="6" t="s">
        <v>69</v>
      </c>
      <c r="D62" s="11">
        <v>676676</v>
      </c>
      <c r="E62" s="11">
        <v>300631.69</v>
      </c>
      <c r="F62" s="12">
        <f t="shared" si="0"/>
        <v>44.427715775348915</v>
      </c>
      <c r="G62" s="11">
        <v>880301</v>
      </c>
      <c r="H62" s="11">
        <v>387856.39</v>
      </c>
      <c r="I62" s="12">
        <f t="shared" si="5"/>
        <v>44.059519414382123</v>
      </c>
    </row>
    <row r="63" spans="1:14" x14ac:dyDescent="0.2">
      <c r="A63" s="41"/>
      <c r="B63" s="43"/>
      <c r="C63" s="5" t="s">
        <v>70</v>
      </c>
      <c r="D63" s="17">
        <f>SUM(D60:D62)</f>
        <v>838676</v>
      </c>
      <c r="E63" s="17">
        <f>SUM(E60:E62)</f>
        <v>330967.25</v>
      </c>
      <c r="F63" s="18">
        <f t="shared" si="0"/>
        <v>39.463064401509044</v>
      </c>
      <c r="G63" s="17">
        <f>SUM(G60:G62)</f>
        <v>1061301</v>
      </c>
      <c r="H63" s="17">
        <f>SUM(H60:H62)</f>
        <v>406966.69</v>
      </c>
      <c r="I63" s="18">
        <f t="shared" si="5"/>
        <v>38.346019649467969</v>
      </c>
    </row>
    <row r="64" spans="1:14" x14ac:dyDescent="0.2">
      <c r="A64" s="41"/>
      <c r="B64" s="47" t="s">
        <v>122</v>
      </c>
      <c r="C64" s="6" t="s">
        <v>71</v>
      </c>
      <c r="D64" s="11">
        <v>33345</v>
      </c>
      <c r="E64" s="11">
        <v>20104.77</v>
      </c>
      <c r="F64" s="12">
        <f t="shared" ref="F64:F96" si="6">E64/D64*100</f>
        <v>60.2932073774179</v>
      </c>
      <c r="G64" s="11">
        <v>38727</v>
      </c>
      <c r="H64" s="11">
        <v>13211.07</v>
      </c>
      <c r="I64" s="12">
        <f t="shared" ref="I64:I96" si="7">H64/G64*100</f>
        <v>34.113331784026649</v>
      </c>
      <c r="K64" s="9" t="s">
        <v>114</v>
      </c>
      <c r="L64" s="9" t="s">
        <v>116</v>
      </c>
      <c r="M64" s="9" t="s">
        <v>115</v>
      </c>
      <c r="N64" s="31" t="s">
        <v>125</v>
      </c>
    </row>
    <row r="65" spans="1:14" x14ac:dyDescent="0.2">
      <c r="A65" s="41"/>
      <c r="B65" s="46"/>
      <c r="C65" s="5" t="s">
        <v>72</v>
      </c>
      <c r="D65" s="17">
        <v>33345</v>
      </c>
      <c r="E65" s="17">
        <f>E64</f>
        <v>20104.77</v>
      </c>
      <c r="F65" s="18">
        <f t="shared" si="6"/>
        <v>60.2932073774179</v>
      </c>
      <c r="G65" s="17">
        <v>38727</v>
      </c>
      <c r="H65" s="17">
        <f>H64</f>
        <v>13211.07</v>
      </c>
      <c r="I65" s="18">
        <f t="shared" si="7"/>
        <v>34.113331784026649</v>
      </c>
      <c r="K65" s="9" t="s">
        <v>46</v>
      </c>
      <c r="L65" s="28">
        <f>H48/1000</f>
        <v>377.80092999999994</v>
      </c>
      <c r="M65" s="28">
        <f>E48/1000</f>
        <v>339.89420999999999</v>
      </c>
      <c r="N65" s="35">
        <f>Table3[[#This Row],[2019]]/Table3[[#Totals],[2019]]</f>
        <v>6.3143641015532617E-2</v>
      </c>
    </row>
    <row r="66" spans="1:14" x14ac:dyDescent="0.2">
      <c r="A66" s="41"/>
      <c r="B66" s="48" t="s">
        <v>75</v>
      </c>
      <c r="C66" s="6" t="s">
        <v>73</v>
      </c>
      <c r="D66" s="11">
        <v>923774</v>
      </c>
      <c r="E66" s="11">
        <v>112656.22</v>
      </c>
      <c r="F66" s="12">
        <f t="shared" si="6"/>
        <v>12.195214413915092</v>
      </c>
      <c r="G66" s="11">
        <v>935099</v>
      </c>
      <c r="H66" s="11">
        <v>554163.28</v>
      </c>
      <c r="I66" s="12">
        <f t="shared" si="7"/>
        <v>59.262525144396484</v>
      </c>
      <c r="K66" s="9" t="s">
        <v>54</v>
      </c>
      <c r="L66" s="28">
        <f>H49/1000</f>
        <v>0</v>
      </c>
      <c r="M66" s="28">
        <f>E49/1000</f>
        <v>0</v>
      </c>
      <c r="N66" s="35">
        <f>Table3[[#This Row],[2019]]/Table3[[#Totals],[2019]]</f>
        <v>0</v>
      </c>
    </row>
    <row r="67" spans="1:14" x14ac:dyDescent="0.2">
      <c r="A67" s="41"/>
      <c r="B67" s="49"/>
      <c r="C67" s="6" t="s">
        <v>74</v>
      </c>
      <c r="D67" s="11">
        <v>84822</v>
      </c>
      <c r="E67" s="11">
        <v>59156.85</v>
      </c>
      <c r="F67" s="12">
        <f t="shared" si="6"/>
        <v>69.742342788427521</v>
      </c>
      <c r="G67" s="11">
        <v>124386</v>
      </c>
      <c r="H67" s="11">
        <v>71508.34</v>
      </c>
      <c r="I67" s="12">
        <f t="shared" si="7"/>
        <v>57.489058254144354</v>
      </c>
      <c r="K67" s="9" t="s">
        <v>55</v>
      </c>
      <c r="L67" s="28">
        <f>H52/1000</f>
        <v>1.6688099999999999</v>
      </c>
      <c r="M67" s="28">
        <f>E52/1000</f>
        <v>15.023239999999999</v>
      </c>
      <c r="N67" s="35">
        <f>Table3[[#This Row],[2019]]/Table3[[#Totals],[2019]]</f>
        <v>2.7891604068611212E-4</v>
      </c>
    </row>
    <row r="68" spans="1:14" x14ac:dyDescent="0.2">
      <c r="A68" s="41"/>
      <c r="B68" s="49"/>
      <c r="C68" s="6" t="s">
        <v>76</v>
      </c>
      <c r="D68" s="11">
        <v>969767</v>
      </c>
      <c r="E68" s="11">
        <v>503625.57</v>
      </c>
      <c r="F68" s="12">
        <f t="shared" si="6"/>
        <v>51.932636396165265</v>
      </c>
      <c r="G68" s="11">
        <v>482561</v>
      </c>
      <c r="H68" s="11">
        <v>62479.57</v>
      </c>
      <c r="I68" s="12">
        <f t="shared" si="7"/>
        <v>12.947496793151538</v>
      </c>
      <c r="K68" s="9" t="s">
        <v>120</v>
      </c>
      <c r="L68" s="28">
        <f>H56/1000</f>
        <v>423.95358999999996</v>
      </c>
      <c r="M68" s="28">
        <f>E56/1000</f>
        <v>237.85592000000003</v>
      </c>
      <c r="N68" s="35">
        <f>Table3[[#This Row],[2019]]/Table3[[#Totals],[2019]]</f>
        <v>7.085735150044839E-2</v>
      </c>
    </row>
    <row r="69" spans="1:14" x14ac:dyDescent="0.2">
      <c r="A69" s="41"/>
      <c r="B69" s="49"/>
      <c r="C69" s="6" t="s">
        <v>77</v>
      </c>
      <c r="D69" s="11">
        <v>185218</v>
      </c>
      <c r="E69" s="11">
        <v>94448.91</v>
      </c>
      <c r="F69" s="12">
        <f t="shared" si="6"/>
        <v>50.993375373883751</v>
      </c>
      <c r="G69" s="11">
        <v>202916</v>
      </c>
      <c r="H69" s="11">
        <v>91078.66</v>
      </c>
      <c r="I69" s="12">
        <f t="shared" si="7"/>
        <v>44.884908040765637</v>
      </c>
      <c r="K69" s="9" t="s">
        <v>64</v>
      </c>
      <c r="L69" s="28">
        <f>H59/1000</f>
        <v>3.3107600000000001</v>
      </c>
      <c r="M69" s="28">
        <f>E59/1000</f>
        <v>32.755519999999997</v>
      </c>
      <c r="N69" s="35">
        <f>Table3[[#This Row],[2019]]/Table3[[#Totals],[2019]]</f>
        <v>5.5334284362027592E-4</v>
      </c>
    </row>
    <row r="70" spans="1:14" x14ac:dyDescent="0.2">
      <c r="A70" s="41"/>
      <c r="B70" s="49"/>
      <c r="C70" s="6" t="s">
        <v>78</v>
      </c>
      <c r="D70" s="11">
        <v>330485</v>
      </c>
      <c r="E70" s="11">
        <v>153332.26999999999</v>
      </c>
      <c r="F70" s="12">
        <f t="shared" si="6"/>
        <v>46.396135981965898</v>
      </c>
      <c r="G70" s="11">
        <v>491026</v>
      </c>
      <c r="H70" s="11">
        <v>181116.59</v>
      </c>
      <c r="I70" s="12">
        <f t="shared" si="7"/>
        <v>36.885336010720408</v>
      </c>
      <c r="K70" s="9" t="s">
        <v>66</v>
      </c>
      <c r="L70" s="28">
        <f>H63/1000</f>
        <v>406.96669000000003</v>
      </c>
      <c r="M70" s="28">
        <f>E63/1000</f>
        <v>330.96724999999998</v>
      </c>
      <c r="N70" s="35">
        <f>Table3[[#This Row],[2019]]/Table3[[#Totals],[2019]]</f>
        <v>6.8018251248453926E-2</v>
      </c>
    </row>
    <row r="71" spans="1:14" x14ac:dyDescent="0.2">
      <c r="A71" s="41"/>
      <c r="B71" s="49"/>
      <c r="C71" s="6" t="s">
        <v>79</v>
      </c>
      <c r="D71" s="11">
        <v>11858</v>
      </c>
      <c r="E71" s="11">
        <v>5599.98</v>
      </c>
      <c r="F71" s="12">
        <f t="shared" si="6"/>
        <v>47.225333108449988</v>
      </c>
      <c r="G71" s="11">
        <v>18000</v>
      </c>
      <c r="H71" s="11">
        <v>7616.63</v>
      </c>
      <c r="I71" s="12">
        <f t="shared" si="7"/>
        <v>42.314611111111113</v>
      </c>
      <c r="K71" s="9" t="s">
        <v>122</v>
      </c>
      <c r="L71" s="28">
        <f>H65/1000</f>
        <v>13.211069999999999</v>
      </c>
      <c r="M71" s="28">
        <f>E65/1000</f>
        <v>20.104770000000002</v>
      </c>
      <c r="N71" s="35">
        <f>Table3[[#This Row],[2019]]/Table3[[#Totals],[2019]]</f>
        <v>2.2080280784673363E-3</v>
      </c>
    </row>
    <row r="72" spans="1:14" x14ac:dyDescent="0.2">
      <c r="A72" s="41"/>
      <c r="B72" s="49"/>
      <c r="C72" s="6" t="s">
        <v>80</v>
      </c>
      <c r="D72" s="11">
        <v>0</v>
      </c>
      <c r="E72" s="11">
        <v>14193.83</v>
      </c>
      <c r="F72" s="12"/>
      <c r="G72" s="11">
        <v>34666</v>
      </c>
      <c r="H72" s="11">
        <v>13504.71</v>
      </c>
      <c r="I72" s="12">
        <f t="shared" si="7"/>
        <v>38.956643396988397</v>
      </c>
      <c r="K72" s="9" t="s">
        <v>75</v>
      </c>
      <c r="L72" s="28">
        <f>H73/1000</f>
        <v>981.46777999999995</v>
      </c>
      <c r="M72" s="28">
        <f>E73/1000</f>
        <v>943.01363000000003</v>
      </c>
      <c r="N72" s="35">
        <f>Table3[[#This Row],[2019]]/Table3[[#Totals],[2019]]</f>
        <v>0.1640373123714432</v>
      </c>
    </row>
    <row r="73" spans="1:14" x14ac:dyDescent="0.2">
      <c r="A73" s="41"/>
      <c r="B73" s="50"/>
      <c r="C73" s="5" t="s">
        <v>81</v>
      </c>
      <c r="D73" s="17">
        <f>SUM(D66:D71)</f>
        <v>2505924</v>
      </c>
      <c r="E73" s="17">
        <f>SUM(E66:E72)</f>
        <v>943013.63</v>
      </c>
      <c r="F73" s="18">
        <f t="shared" si="6"/>
        <v>37.631373896415056</v>
      </c>
      <c r="G73" s="17">
        <f>SUM(G66:G72)</f>
        <v>2288654</v>
      </c>
      <c r="H73" s="17">
        <f>SUM(H66:H72)</f>
        <v>981467.77999999991</v>
      </c>
      <c r="I73" s="18">
        <f t="shared" si="7"/>
        <v>42.884061111902447</v>
      </c>
      <c r="K73" s="9" t="s">
        <v>84</v>
      </c>
      <c r="L73" s="28">
        <f>H84/1000</f>
        <v>2690.3575900000005</v>
      </c>
      <c r="M73" s="28">
        <f>E84/1000</f>
        <v>2930.8220699999997</v>
      </c>
      <c r="N73" s="35">
        <f>Table3[[#This Row],[2019]]/Table3[[#Totals],[2019]]</f>
        <v>0.44965207964515475</v>
      </c>
    </row>
    <row r="74" spans="1:14" x14ac:dyDescent="0.2">
      <c r="A74" s="41"/>
      <c r="B74" s="47" t="s">
        <v>84</v>
      </c>
      <c r="C74" s="6" t="s">
        <v>82</v>
      </c>
      <c r="D74" s="11">
        <v>2354938</v>
      </c>
      <c r="E74" s="11">
        <v>1077673.1499999999</v>
      </c>
      <c r="F74" s="12">
        <f t="shared" si="6"/>
        <v>45.762272722254252</v>
      </c>
      <c r="G74" s="11">
        <v>1471635</v>
      </c>
      <c r="H74" s="11">
        <v>750426.42</v>
      </c>
      <c r="I74" s="12">
        <f t="shared" si="7"/>
        <v>50.992699956171194</v>
      </c>
      <c r="K74" s="9" t="s">
        <v>113</v>
      </c>
      <c r="L74" s="28">
        <f>H95/1000</f>
        <v>1084.4611499999999</v>
      </c>
      <c r="M74" s="28">
        <f>E95/1000</f>
        <v>844.66629</v>
      </c>
      <c r="N74" s="35">
        <f>Table3[[#This Row],[2019]]/Table3[[#Totals],[2019]]</f>
        <v>0.18125107725619327</v>
      </c>
    </row>
    <row r="75" spans="1:14" x14ac:dyDescent="0.2">
      <c r="A75" s="41"/>
      <c r="B75" s="45"/>
      <c r="C75" s="6" t="s">
        <v>83</v>
      </c>
      <c r="D75" s="11">
        <v>933514</v>
      </c>
      <c r="E75" s="11">
        <v>303253.61</v>
      </c>
      <c r="F75" s="12">
        <f t="shared" si="6"/>
        <v>32.485170013518811</v>
      </c>
      <c r="G75" s="11">
        <v>0</v>
      </c>
      <c r="H75" s="27">
        <v>0</v>
      </c>
      <c r="I75" s="12">
        <v>0</v>
      </c>
      <c r="K75" s="31" t="s">
        <v>117</v>
      </c>
      <c r="L75" s="33">
        <f>SUBTOTAL(109,Table3[2019])</f>
        <v>5983.198370000001</v>
      </c>
      <c r="M75" s="33">
        <f>SUBTOTAL(109,Table3[2018])</f>
        <v>5695.1028999999999</v>
      </c>
      <c r="N75" s="31"/>
    </row>
    <row r="76" spans="1:14" x14ac:dyDescent="0.2">
      <c r="A76" s="41"/>
      <c r="B76" s="45"/>
      <c r="C76" s="6" t="s">
        <v>85</v>
      </c>
      <c r="D76" s="11">
        <v>1505852</v>
      </c>
      <c r="E76" s="11">
        <v>854244.06</v>
      </c>
      <c r="F76" s="12">
        <f t="shared" si="6"/>
        <v>56.728288038930785</v>
      </c>
      <c r="G76" s="11">
        <v>3411170</v>
      </c>
      <c r="H76" s="11">
        <v>1550744.83</v>
      </c>
      <c r="I76" s="12">
        <f t="shared" si="7"/>
        <v>45.46078999287635</v>
      </c>
    </row>
    <row r="77" spans="1:14" x14ac:dyDescent="0.2">
      <c r="A77" s="41"/>
      <c r="B77" s="45"/>
      <c r="C77" s="6" t="s">
        <v>86</v>
      </c>
      <c r="D77" s="11">
        <v>150332</v>
      </c>
      <c r="E77" s="11">
        <v>101045.04</v>
      </c>
      <c r="F77" s="12">
        <f t="shared" si="6"/>
        <v>67.214591703695817</v>
      </c>
      <c r="G77" s="11">
        <v>212638</v>
      </c>
      <c r="H77" s="11">
        <v>82994.080000000002</v>
      </c>
      <c r="I77" s="12">
        <f t="shared" si="7"/>
        <v>39.03069065736134</v>
      </c>
    </row>
    <row r="78" spans="1:14" x14ac:dyDescent="0.2">
      <c r="A78" s="41"/>
      <c r="B78" s="45"/>
      <c r="C78" s="6" t="s">
        <v>87</v>
      </c>
      <c r="D78" s="11">
        <v>767523</v>
      </c>
      <c r="E78" s="11">
        <v>347649.79</v>
      </c>
      <c r="F78" s="12">
        <f t="shared" si="6"/>
        <v>45.295032200989418</v>
      </c>
      <c r="G78" s="11">
        <v>0</v>
      </c>
      <c r="H78" s="11">
        <v>0</v>
      </c>
      <c r="I78" s="12"/>
    </row>
    <row r="79" spans="1:14" x14ac:dyDescent="0.2">
      <c r="A79" s="41"/>
      <c r="B79" s="45"/>
      <c r="C79" s="6" t="s">
        <v>88</v>
      </c>
      <c r="D79" s="11">
        <v>184627</v>
      </c>
      <c r="E79" s="11">
        <v>95583.07</v>
      </c>
      <c r="F79" s="12">
        <f t="shared" si="6"/>
        <v>51.770905663851984</v>
      </c>
      <c r="G79" s="11">
        <v>208972</v>
      </c>
      <c r="H79" s="11">
        <v>145630.45000000001</v>
      </c>
      <c r="I79" s="12">
        <f t="shared" si="7"/>
        <v>69.688977470665932</v>
      </c>
    </row>
    <row r="80" spans="1:14" x14ac:dyDescent="0.2">
      <c r="A80" s="41"/>
      <c r="B80" s="45"/>
      <c r="C80" s="6" t="s">
        <v>89</v>
      </c>
      <c r="D80" s="11">
        <v>99924</v>
      </c>
      <c r="E80" s="11">
        <v>89478.25</v>
      </c>
      <c r="F80" s="12">
        <f t="shared" si="6"/>
        <v>89.546305191945876</v>
      </c>
      <c r="G80" s="11">
        <v>209172</v>
      </c>
      <c r="H80" s="11">
        <v>110737.87</v>
      </c>
      <c r="I80" s="12">
        <f t="shared" si="7"/>
        <v>52.941058076606808</v>
      </c>
    </row>
    <row r="81" spans="1:11" x14ac:dyDescent="0.2">
      <c r="A81" s="41"/>
      <c r="B81" s="45"/>
      <c r="C81" s="6" t="s">
        <v>90</v>
      </c>
      <c r="D81" s="11">
        <v>30526</v>
      </c>
      <c r="E81" s="11">
        <v>5057.6400000000003</v>
      </c>
      <c r="F81" s="12">
        <f t="shared" si="6"/>
        <v>16.568302430714802</v>
      </c>
      <c r="G81" s="11">
        <v>0</v>
      </c>
      <c r="H81" s="11">
        <v>0</v>
      </c>
      <c r="I81" s="12"/>
    </row>
    <row r="82" spans="1:11" x14ac:dyDescent="0.2">
      <c r="A82" s="41"/>
      <c r="B82" s="45"/>
      <c r="C82" s="6" t="s">
        <v>91</v>
      </c>
      <c r="D82" s="11">
        <v>43338</v>
      </c>
      <c r="E82" s="11">
        <v>20143.68</v>
      </c>
      <c r="F82" s="12">
        <f t="shared" si="6"/>
        <v>46.48040980202132</v>
      </c>
      <c r="G82" s="11">
        <v>43183</v>
      </c>
      <c r="H82" s="11">
        <v>20971.85</v>
      </c>
      <c r="I82" s="12">
        <f t="shared" si="7"/>
        <v>48.565060324664792</v>
      </c>
    </row>
    <row r="83" spans="1:11" x14ac:dyDescent="0.2">
      <c r="A83" s="41"/>
      <c r="B83" s="45"/>
      <c r="C83" s="6" t="s">
        <v>92</v>
      </c>
      <c r="D83" s="11">
        <v>211478</v>
      </c>
      <c r="E83" s="11">
        <v>36693.78</v>
      </c>
      <c r="F83" s="12">
        <f t="shared" si="6"/>
        <v>17.351109808112426</v>
      </c>
      <c r="G83" s="11">
        <v>243818</v>
      </c>
      <c r="H83" s="11">
        <v>28852.09</v>
      </c>
      <c r="I83" s="12">
        <f t="shared" si="7"/>
        <v>11.83345364165074</v>
      </c>
    </row>
    <row r="84" spans="1:11" x14ac:dyDescent="0.2">
      <c r="A84" s="41"/>
      <c r="B84" s="46"/>
      <c r="C84" s="5" t="s">
        <v>93</v>
      </c>
      <c r="D84" s="17">
        <f>SUM(D74:D83)</f>
        <v>6282052</v>
      </c>
      <c r="E84" s="17">
        <f>SUM(E74:E83)</f>
        <v>2930822.07</v>
      </c>
      <c r="F84" s="18">
        <f t="shared" si="6"/>
        <v>46.653897006901559</v>
      </c>
      <c r="G84" s="17">
        <f>SUM(G74:G83)</f>
        <v>5800588</v>
      </c>
      <c r="H84" s="17">
        <f>SUM(H74:H83)</f>
        <v>2690357.5900000003</v>
      </c>
      <c r="I84" s="18">
        <f t="shared" si="7"/>
        <v>46.38077363881041</v>
      </c>
    </row>
    <row r="85" spans="1:11" x14ac:dyDescent="0.2">
      <c r="A85" s="41"/>
      <c r="B85" s="45" t="s">
        <v>113</v>
      </c>
      <c r="C85" s="6" t="s">
        <v>94</v>
      </c>
      <c r="D85" s="11">
        <v>256852</v>
      </c>
      <c r="E85" s="11">
        <v>75329.03</v>
      </c>
      <c r="F85" s="12">
        <f t="shared" si="6"/>
        <v>29.327795773441512</v>
      </c>
      <c r="G85" s="11">
        <v>247345</v>
      </c>
      <c r="H85" s="27">
        <v>177588.38</v>
      </c>
      <c r="I85" s="12">
        <f t="shared" si="7"/>
        <v>71.797845115122598</v>
      </c>
    </row>
    <row r="86" spans="1:11" x14ac:dyDescent="0.2">
      <c r="A86" s="41"/>
      <c r="B86" s="45"/>
      <c r="C86" s="6" t="s">
        <v>95</v>
      </c>
      <c r="D86" s="11">
        <v>444481</v>
      </c>
      <c r="E86" s="11">
        <v>216516.51</v>
      </c>
      <c r="F86" s="12">
        <f t="shared" si="6"/>
        <v>48.712208170877943</v>
      </c>
      <c r="G86" s="11">
        <v>539978</v>
      </c>
      <c r="H86" s="11">
        <v>267990.5</v>
      </c>
      <c r="I86" s="12">
        <f t="shared" si="7"/>
        <v>49.629892328946731</v>
      </c>
    </row>
    <row r="87" spans="1:11" x14ac:dyDescent="0.2">
      <c r="A87" s="41"/>
      <c r="B87" s="45"/>
      <c r="C87" s="6" t="s">
        <v>96</v>
      </c>
      <c r="D87" s="11">
        <v>97445</v>
      </c>
      <c r="E87" s="11">
        <v>50208.17</v>
      </c>
      <c r="F87" s="12">
        <f t="shared" si="6"/>
        <v>51.524624146954693</v>
      </c>
      <c r="G87" s="11">
        <v>101304</v>
      </c>
      <c r="H87" s="11">
        <v>65971.600000000006</v>
      </c>
      <c r="I87" s="12">
        <f t="shared" si="7"/>
        <v>65.122403853747144</v>
      </c>
      <c r="K87" s="28"/>
    </row>
    <row r="88" spans="1:11" x14ac:dyDescent="0.2">
      <c r="A88" s="41"/>
      <c r="B88" s="45"/>
      <c r="C88" s="6" t="s">
        <v>97</v>
      </c>
      <c r="D88" s="11">
        <v>518400</v>
      </c>
      <c r="E88" s="11">
        <v>308145.27</v>
      </c>
      <c r="F88" s="12">
        <f t="shared" si="6"/>
        <v>59.441603009259261</v>
      </c>
      <c r="G88" s="11">
        <v>698999</v>
      </c>
      <c r="H88" s="11">
        <v>333518.09999999998</v>
      </c>
      <c r="I88" s="12">
        <f t="shared" si="7"/>
        <v>47.71367341011932</v>
      </c>
    </row>
    <row r="89" spans="1:11" x14ac:dyDescent="0.2">
      <c r="A89" s="41"/>
      <c r="B89" s="45"/>
      <c r="C89" s="6" t="s">
        <v>98</v>
      </c>
      <c r="D89" s="11">
        <v>132905</v>
      </c>
      <c r="E89" s="11">
        <v>65160.3</v>
      </c>
      <c r="F89" s="12">
        <f t="shared" si="6"/>
        <v>49.027726571611304</v>
      </c>
      <c r="G89" s="11">
        <v>104416</v>
      </c>
      <c r="H89" s="11">
        <v>105334.92</v>
      </c>
      <c r="I89" s="12">
        <f t="shared" si="7"/>
        <v>100.88005669629176</v>
      </c>
    </row>
    <row r="90" spans="1:11" x14ac:dyDescent="0.2">
      <c r="A90" s="41"/>
      <c r="B90" s="45"/>
      <c r="C90" s="6" t="s">
        <v>99</v>
      </c>
      <c r="D90" s="11">
        <v>7000</v>
      </c>
      <c r="E90" s="11">
        <v>130</v>
      </c>
      <c r="F90" s="12">
        <f t="shared" si="6"/>
        <v>1.8571428571428572</v>
      </c>
      <c r="G90" s="11">
        <v>1000</v>
      </c>
      <c r="H90" s="11">
        <v>0</v>
      </c>
      <c r="I90" s="12">
        <f t="shared" si="7"/>
        <v>0</v>
      </c>
    </row>
    <row r="91" spans="1:11" x14ac:dyDescent="0.2">
      <c r="A91" s="41"/>
      <c r="B91" s="45"/>
      <c r="C91" s="6" t="s">
        <v>100</v>
      </c>
      <c r="D91" s="11">
        <v>52000</v>
      </c>
      <c r="E91" s="11">
        <v>10596</v>
      </c>
      <c r="F91" s="12">
        <f t="shared" si="6"/>
        <v>20.376923076923077</v>
      </c>
      <c r="G91" s="11">
        <v>39000</v>
      </c>
      <c r="H91" s="11">
        <v>21838.21</v>
      </c>
      <c r="I91" s="12">
        <f t="shared" si="7"/>
        <v>55.995410256410253</v>
      </c>
    </row>
    <row r="92" spans="1:11" x14ac:dyDescent="0.2">
      <c r="A92" s="41"/>
      <c r="B92" s="45"/>
      <c r="C92" s="6" t="s">
        <v>101</v>
      </c>
      <c r="D92" s="11">
        <v>86216</v>
      </c>
      <c r="E92" s="11">
        <v>53144.47</v>
      </c>
      <c r="F92" s="12">
        <f t="shared" si="6"/>
        <v>61.641075902384713</v>
      </c>
      <c r="G92" s="11">
        <v>80465</v>
      </c>
      <c r="H92" s="11">
        <v>41461.919999999998</v>
      </c>
      <c r="I92" s="12">
        <f t="shared" si="7"/>
        <v>51.527894115453918</v>
      </c>
    </row>
    <row r="93" spans="1:11" x14ac:dyDescent="0.2">
      <c r="A93" s="41"/>
      <c r="B93" s="45"/>
      <c r="C93" s="6" t="s">
        <v>102</v>
      </c>
      <c r="D93" s="11">
        <v>49800</v>
      </c>
      <c r="E93" s="11">
        <v>70</v>
      </c>
      <c r="F93" s="12">
        <f t="shared" si="6"/>
        <v>0.14056224899598393</v>
      </c>
      <c r="G93" s="11">
        <v>38400</v>
      </c>
      <c r="H93" s="11">
        <v>37</v>
      </c>
      <c r="I93" s="12">
        <f t="shared" si="7"/>
        <v>9.6354166666666671E-2</v>
      </c>
    </row>
    <row r="94" spans="1:11" x14ac:dyDescent="0.2">
      <c r="A94" s="41"/>
      <c r="B94" s="45"/>
      <c r="C94" s="6" t="s">
        <v>103</v>
      </c>
      <c r="D94" s="11">
        <v>154946</v>
      </c>
      <c r="E94" s="11">
        <v>65366.54</v>
      </c>
      <c r="F94" s="12">
        <f t="shared" si="6"/>
        <v>42.18665857782711</v>
      </c>
      <c r="G94" s="11">
        <v>160102</v>
      </c>
      <c r="H94" s="11">
        <v>70720.52</v>
      </c>
      <c r="I94" s="12">
        <f t="shared" si="7"/>
        <v>44.172165244656533</v>
      </c>
    </row>
    <row r="95" spans="1:11" x14ac:dyDescent="0.2">
      <c r="A95" s="41"/>
      <c r="B95" s="46"/>
      <c r="C95" s="5" t="s">
        <v>104</v>
      </c>
      <c r="D95" s="17">
        <f>SUM(D85:D94)</f>
        <v>1800045</v>
      </c>
      <c r="E95" s="17">
        <f>SUM(E85:E94)</f>
        <v>844666.29</v>
      </c>
      <c r="F95" s="18">
        <f t="shared" si="6"/>
        <v>46.924731881702961</v>
      </c>
      <c r="G95" s="17">
        <f>SUM(G85:G94)</f>
        <v>2011009</v>
      </c>
      <c r="H95" s="17">
        <f>SUM(H85:H94)</f>
        <v>1084461.1499999999</v>
      </c>
      <c r="I95" s="18">
        <f t="shared" si="7"/>
        <v>53.92622061860488</v>
      </c>
    </row>
    <row r="96" spans="1:11" x14ac:dyDescent="0.2">
      <c r="A96" s="41"/>
      <c r="B96" s="5" t="s">
        <v>105</v>
      </c>
      <c r="C96" s="5"/>
      <c r="D96" s="2">
        <f>D95+D84+D73+D65+D63+D59+D56+D52+D49+D48</f>
        <v>13020616</v>
      </c>
      <c r="E96" s="2">
        <f>E95+E84+E73+E65+E63+E59+E56+E52+E49+E48</f>
        <v>5695102.8999999994</v>
      </c>
      <c r="F96" s="18">
        <f t="shared" si="6"/>
        <v>43.739120330405257</v>
      </c>
      <c r="G96" s="2">
        <f>G95+G84+G73+G65+G63+G59+G56+G52+G49+G48</f>
        <v>12799603</v>
      </c>
      <c r="H96" s="2">
        <f>H95+H84+H73+H65+H63+H59+H56+H52+H49+H48</f>
        <v>5983198.3700000001</v>
      </c>
      <c r="I96" s="23">
        <f t="shared" si="7"/>
        <v>46.745187096818555</v>
      </c>
    </row>
    <row r="97" spans="1:9" x14ac:dyDescent="0.2">
      <c r="A97" s="41" t="s">
        <v>106</v>
      </c>
      <c r="B97" s="41" t="s">
        <v>107</v>
      </c>
      <c r="C97" s="6" t="s">
        <v>108</v>
      </c>
      <c r="D97" s="11">
        <v>2587145.59</v>
      </c>
      <c r="E97" s="11">
        <v>2587145.59</v>
      </c>
      <c r="F97" s="12"/>
      <c r="G97" s="11">
        <v>3401400.75</v>
      </c>
      <c r="H97" s="27">
        <v>3401400.75</v>
      </c>
      <c r="I97" s="12"/>
    </row>
    <row r="98" spans="1:9" x14ac:dyDescent="0.2">
      <c r="A98" s="41"/>
      <c r="B98" s="41"/>
      <c r="C98" s="6" t="s">
        <v>109</v>
      </c>
      <c r="D98" s="11">
        <v>482053.94</v>
      </c>
      <c r="E98" s="11">
        <v>482053.94</v>
      </c>
      <c r="F98" s="12"/>
      <c r="G98" s="11">
        <v>1349408.02</v>
      </c>
      <c r="H98" s="11">
        <v>1349408.02</v>
      </c>
      <c r="I98" s="12"/>
    </row>
    <row r="99" spans="1:9" x14ac:dyDescent="0.2">
      <c r="A99" s="41"/>
      <c r="B99" s="41" t="s">
        <v>110</v>
      </c>
      <c r="C99" s="6" t="s">
        <v>108</v>
      </c>
      <c r="D99" s="11">
        <v>3000613.59</v>
      </c>
      <c r="E99" s="11">
        <v>2393209.9</v>
      </c>
      <c r="F99" s="12"/>
      <c r="G99" s="11">
        <v>3842400.75</v>
      </c>
      <c r="H99" s="27">
        <v>3177187.73</v>
      </c>
      <c r="I99" s="12"/>
    </row>
    <row r="100" spans="1:9" x14ac:dyDescent="0.2">
      <c r="A100" s="41"/>
      <c r="B100" s="41"/>
      <c r="C100" s="6" t="s">
        <v>109</v>
      </c>
      <c r="D100" s="11">
        <v>113624.94</v>
      </c>
      <c r="E100" s="11">
        <v>1773392.61</v>
      </c>
      <c r="F100" s="12"/>
      <c r="G100" s="11">
        <v>267020.02</v>
      </c>
      <c r="H100" s="11">
        <v>1463816.53</v>
      </c>
      <c r="I100" s="12"/>
    </row>
    <row r="104" spans="1:9" x14ac:dyDescent="0.2">
      <c r="G104" s="9" t="s">
        <v>129</v>
      </c>
      <c r="H104" s="36">
        <f>(H99-H100)/H18</f>
        <v>0.2844961615892832</v>
      </c>
    </row>
    <row r="105" spans="1:9" x14ac:dyDescent="0.2">
      <c r="H105" s="36"/>
    </row>
  </sheetData>
  <mergeCells count="39">
    <mergeCell ref="A4:C4"/>
    <mergeCell ref="A5:A18"/>
    <mergeCell ref="B5:B7"/>
    <mergeCell ref="B8:C8"/>
    <mergeCell ref="B9:B12"/>
    <mergeCell ref="B13:B17"/>
    <mergeCell ref="B18:C18"/>
    <mergeCell ref="A19:A27"/>
    <mergeCell ref="B19:B22"/>
    <mergeCell ref="B23:B26"/>
    <mergeCell ref="B27:C27"/>
    <mergeCell ref="A28:C28"/>
    <mergeCell ref="B33:C33"/>
    <mergeCell ref="B34:C34"/>
    <mergeCell ref="B35:C35"/>
    <mergeCell ref="A36:C36"/>
    <mergeCell ref="A37:A39"/>
    <mergeCell ref="B37:C37"/>
    <mergeCell ref="B38:C38"/>
    <mergeCell ref="B39:C39"/>
    <mergeCell ref="A29:A35"/>
    <mergeCell ref="B29:C29"/>
    <mergeCell ref="B30:C30"/>
    <mergeCell ref="B31:C31"/>
    <mergeCell ref="B32:C32"/>
    <mergeCell ref="A97:A100"/>
    <mergeCell ref="B97:B98"/>
    <mergeCell ref="B99:B100"/>
    <mergeCell ref="A40:C40"/>
    <mergeCell ref="A42:A96"/>
    <mergeCell ref="B42:B48"/>
    <mergeCell ref="B49:C49"/>
    <mergeCell ref="B50:B52"/>
    <mergeCell ref="B53:B58"/>
    <mergeCell ref="B60:B63"/>
    <mergeCell ref="B85:B95"/>
    <mergeCell ref="B74:B84"/>
    <mergeCell ref="B64:B65"/>
    <mergeCell ref="B66:B73"/>
  </mergeCells>
  <pageMargins left="0.31496062992125984" right="0.11811023622047245" top="0.74803149606299213" bottom="0.74803149606299213" header="0.31496062992125984" footer="0.31496062992125984"/>
  <pageSetup paperSize="9" orientation="landscape" verticalDpi="0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zoomScaleNormal="100" workbookViewId="0">
      <selection activeCell="L91" sqref="L91"/>
    </sheetView>
  </sheetViews>
  <sheetFormatPr defaultRowHeight="11.25" x14ac:dyDescent="0.2"/>
  <cols>
    <col min="1" max="1" width="17.85546875" style="9" customWidth="1"/>
    <col min="2" max="2" width="18.140625" style="9" customWidth="1"/>
    <col min="3" max="3" width="43" style="9" customWidth="1"/>
    <col min="4" max="4" width="11.5703125" style="9" customWidth="1"/>
    <col min="5" max="5" width="10.5703125" style="9" customWidth="1"/>
    <col min="6" max="6" width="5.7109375" style="9" customWidth="1"/>
    <col min="7" max="7" width="12.28515625" style="9" customWidth="1"/>
    <col min="8" max="8" width="12.7109375" style="9" customWidth="1"/>
    <col min="9" max="9" width="6" style="9" customWidth="1"/>
    <col min="10" max="10" width="9.140625" style="9"/>
    <col min="11" max="11" width="25.42578125" style="9" bestFit="1" customWidth="1"/>
    <col min="12" max="13" width="10.140625" style="9" bestFit="1" customWidth="1"/>
    <col min="14" max="14" width="17.28515625" style="9" bestFit="1" customWidth="1"/>
    <col min="15" max="228" width="9.140625" style="9"/>
    <col min="229" max="230" width="15.5703125" style="9" customWidth="1"/>
    <col min="231" max="231" width="59.42578125" style="9" customWidth="1"/>
    <col min="232" max="233" width="15.5703125" style="9" customWidth="1"/>
    <col min="234" max="234" width="9.5703125" style="9" bestFit="1" customWidth="1"/>
    <col min="235" max="235" width="15.42578125" style="9" customWidth="1"/>
    <col min="236" max="236" width="16.42578125" style="9" customWidth="1"/>
    <col min="237" max="237" width="9.140625" style="9"/>
    <col min="238" max="238" width="11.7109375" style="9" bestFit="1" customWidth="1"/>
    <col min="239" max="239" width="12.28515625" style="9" bestFit="1" customWidth="1"/>
    <col min="240" max="484" width="9.140625" style="9"/>
    <col min="485" max="486" width="15.5703125" style="9" customWidth="1"/>
    <col min="487" max="487" width="59.42578125" style="9" customWidth="1"/>
    <col min="488" max="489" width="15.5703125" style="9" customWidth="1"/>
    <col min="490" max="490" width="9.5703125" style="9" bestFit="1" customWidth="1"/>
    <col min="491" max="491" width="15.42578125" style="9" customWidth="1"/>
    <col min="492" max="492" width="16.42578125" style="9" customWidth="1"/>
    <col min="493" max="493" width="9.140625" style="9"/>
    <col min="494" max="494" width="11.7109375" style="9" bestFit="1" customWidth="1"/>
    <col min="495" max="495" width="12.28515625" style="9" bestFit="1" customWidth="1"/>
    <col min="496" max="740" width="9.140625" style="9"/>
    <col min="741" max="742" width="15.5703125" style="9" customWidth="1"/>
    <col min="743" max="743" width="59.42578125" style="9" customWidth="1"/>
    <col min="744" max="745" width="15.5703125" style="9" customWidth="1"/>
    <col min="746" max="746" width="9.5703125" style="9" bestFit="1" customWidth="1"/>
    <col min="747" max="747" width="15.42578125" style="9" customWidth="1"/>
    <col min="748" max="748" width="16.42578125" style="9" customWidth="1"/>
    <col min="749" max="749" width="9.140625" style="9"/>
    <col min="750" max="750" width="11.7109375" style="9" bestFit="1" customWidth="1"/>
    <col min="751" max="751" width="12.28515625" style="9" bestFit="1" customWidth="1"/>
    <col min="752" max="996" width="9.140625" style="9"/>
    <col min="997" max="998" width="15.5703125" style="9" customWidth="1"/>
    <col min="999" max="999" width="59.42578125" style="9" customWidth="1"/>
    <col min="1000" max="1001" width="15.5703125" style="9" customWidth="1"/>
    <col min="1002" max="1002" width="9.5703125" style="9" bestFit="1" customWidth="1"/>
    <col min="1003" max="1003" width="15.42578125" style="9" customWidth="1"/>
    <col min="1004" max="1004" width="16.42578125" style="9" customWidth="1"/>
    <col min="1005" max="1005" width="9.140625" style="9"/>
    <col min="1006" max="1006" width="11.7109375" style="9" bestFit="1" customWidth="1"/>
    <col min="1007" max="1007" width="12.28515625" style="9" bestFit="1" customWidth="1"/>
    <col min="1008" max="1252" width="9.140625" style="9"/>
    <col min="1253" max="1254" width="15.5703125" style="9" customWidth="1"/>
    <col min="1255" max="1255" width="59.42578125" style="9" customWidth="1"/>
    <col min="1256" max="1257" width="15.5703125" style="9" customWidth="1"/>
    <col min="1258" max="1258" width="9.5703125" style="9" bestFit="1" customWidth="1"/>
    <col min="1259" max="1259" width="15.42578125" style="9" customWidth="1"/>
    <col min="1260" max="1260" width="16.42578125" style="9" customWidth="1"/>
    <col min="1261" max="1261" width="9.140625" style="9"/>
    <col min="1262" max="1262" width="11.7109375" style="9" bestFit="1" customWidth="1"/>
    <col min="1263" max="1263" width="12.28515625" style="9" bestFit="1" customWidth="1"/>
    <col min="1264" max="1508" width="9.140625" style="9"/>
    <col min="1509" max="1510" width="15.5703125" style="9" customWidth="1"/>
    <col min="1511" max="1511" width="59.42578125" style="9" customWidth="1"/>
    <col min="1512" max="1513" width="15.5703125" style="9" customWidth="1"/>
    <col min="1514" max="1514" width="9.5703125" style="9" bestFit="1" customWidth="1"/>
    <col min="1515" max="1515" width="15.42578125" style="9" customWidth="1"/>
    <col min="1516" max="1516" width="16.42578125" style="9" customWidth="1"/>
    <col min="1517" max="1517" width="9.140625" style="9"/>
    <col min="1518" max="1518" width="11.7109375" style="9" bestFit="1" customWidth="1"/>
    <col min="1519" max="1519" width="12.28515625" style="9" bestFit="1" customWidth="1"/>
    <col min="1520" max="1764" width="9.140625" style="9"/>
    <col min="1765" max="1766" width="15.5703125" style="9" customWidth="1"/>
    <col min="1767" max="1767" width="59.42578125" style="9" customWidth="1"/>
    <col min="1768" max="1769" width="15.5703125" style="9" customWidth="1"/>
    <col min="1770" max="1770" width="9.5703125" style="9" bestFit="1" customWidth="1"/>
    <col min="1771" max="1771" width="15.42578125" style="9" customWidth="1"/>
    <col min="1772" max="1772" width="16.42578125" style="9" customWidth="1"/>
    <col min="1773" max="1773" width="9.140625" style="9"/>
    <col min="1774" max="1774" width="11.7109375" style="9" bestFit="1" customWidth="1"/>
    <col min="1775" max="1775" width="12.28515625" style="9" bestFit="1" customWidth="1"/>
    <col min="1776" max="2020" width="9.140625" style="9"/>
    <col min="2021" max="2022" width="15.5703125" style="9" customWidth="1"/>
    <col min="2023" max="2023" width="59.42578125" style="9" customWidth="1"/>
    <col min="2024" max="2025" width="15.5703125" style="9" customWidth="1"/>
    <col min="2026" max="2026" width="9.5703125" style="9" bestFit="1" customWidth="1"/>
    <col min="2027" max="2027" width="15.42578125" style="9" customWidth="1"/>
    <col min="2028" max="2028" width="16.42578125" style="9" customWidth="1"/>
    <col min="2029" max="2029" width="9.140625" style="9"/>
    <col min="2030" max="2030" width="11.7109375" style="9" bestFit="1" customWidth="1"/>
    <col min="2031" max="2031" width="12.28515625" style="9" bestFit="1" customWidth="1"/>
    <col min="2032" max="2276" width="9.140625" style="9"/>
    <col min="2277" max="2278" width="15.5703125" style="9" customWidth="1"/>
    <col min="2279" max="2279" width="59.42578125" style="9" customWidth="1"/>
    <col min="2280" max="2281" width="15.5703125" style="9" customWidth="1"/>
    <col min="2282" max="2282" width="9.5703125" style="9" bestFit="1" customWidth="1"/>
    <col min="2283" max="2283" width="15.42578125" style="9" customWidth="1"/>
    <col min="2284" max="2284" width="16.42578125" style="9" customWidth="1"/>
    <col min="2285" max="2285" width="9.140625" style="9"/>
    <col min="2286" max="2286" width="11.7109375" style="9" bestFit="1" customWidth="1"/>
    <col min="2287" max="2287" width="12.28515625" style="9" bestFit="1" customWidth="1"/>
    <col min="2288" max="2532" width="9.140625" style="9"/>
    <col min="2533" max="2534" width="15.5703125" style="9" customWidth="1"/>
    <col min="2535" max="2535" width="59.42578125" style="9" customWidth="1"/>
    <col min="2536" max="2537" width="15.5703125" style="9" customWidth="1"/>
    <col min="2538" max="2538" width="9.5703125" style="9" bestFit="1" customWidth="1"/>
    <col min="2539" max="2539" width="15.42578125" style="9" customWidth="1"/>
    <col min="2540" max="2540" width="16.42578125" style="9" customWidth="1"/>
    <col min="2541" max="2541" width="9.140625" style="9"/>
    <col min="2542" max="2542" width="11.7109375" style="9" bestFit="1" customWidth="1"/>
    <col min="2543" max="2543" width="12.28515625" style="9" bestFit="1" customWidth="1"/>
    <col min="2544" max="2788" width="9.140625" style="9"/>
    <col min="2789" max="2790" width="15.5703125" style="9" customWidth="1"/>
    <col min="2791" max="2791" width="59.42578125" style="9" customWidth="1"/>
    <col min="2792" max="2793" width="15.5703125" style="9" customWidth="1"/>
    <col min="2794" max="2794" width="9.5703125" style="9" bestFit="1" customWidth="1"/>
    <col min="2795" max="2795" width="15.42578125" style="9" customWidth="1"/>
    <col min="2796" max="2796" width="16.42578125" style="9" customWidth="1"/>
    <col min="2797" max="2797" width="9.140625" style="9"/>
    <col min="2798" max="2798" width="11.7109375" style="9" bestFit="1" customWidth="1"/>
    <col min="2799" max="2799" width="12.28515625" style="9" bestFit="1" customWidth="1"/>
    <col min="2800" max="3044" width="9.140625" style="9"/>
    <col min="3045" max="3046" width="15.5703125" style="9" customWidth="1"/>
    <col min="3047" max="3047" width="59.42578125" style="9" customWidth="1"/>
    <col min="3048" max="3049" width="15.5703125" style="9" customWidth="1"/>
    <col min="3050" max="3050" width="9.5703125" style="9" bestFit="1" customWidth="1"/>
    <col min="3051" max="3051" width="15.42578125" style="9" customWidth="1"/>
    <col min="3052" max="3052" width="16.42578125" style="9" customWidth="1"/>
    <col min="3053" max="3053" width="9.140625" style="9"/>
    <col min="3054" max="3054" width="11.7109375" style="9" bestFit="1" customWidth="1"/>
    <col min="3055" max="3055" width="12.28515625" style="9" bestFit="1" customWidth="1"/>
    <col min="3056" max="3300" width="9.140625" style="9"/>
    <col min="3301" max="3302" width="15.5703125" style="9" customWidth="1"/>
    <col min="3303" max="3303" width="59.42578125" style="9" customWidth="1"/>
    <col min="3304" max="3305" width="15.5703125" style="9" customWidth="1"/>
    <col min="3306" max="3306" width="9.5703125" style="9" bestFit="1" customWidth="1"/>
    <col min="3307" max="3307" width="15.42578125" style="9" customWidth="1"/>
    <col min="3308" max="3308" width="16.42578125" style="9" customWidth="1"/>
    <col min="3309" max="3309" width="9.140625" style="9"/>
    <col min="3310" max="3310" width="11.7109375" style="9" bestFit="1" customWidth="1"/>
    <col min="3311" max="3311" width="12.28515625" style="9" bestFit="1" customWidth="1"/>
    <col min="3312" max="3556" width="9.140625" style="9"/>
    <col min="3557" max="3558" width="15.5703125" style="9" customWidth="1"/>
    <col min="3559" max="3559" width="59.42578125" style="9" customWidth="1"/>
    <col min="3560" max="3561" width="15.5703125" style="9" customWidth="1"/>
    <col min="3562" max="3562" width="9.5703125" style="9" bestFit="1" customWidth="1"/>
    <col min="3563" max="3563" width="15.42578125" style="9" customWidth="1"/>
    <col min="3564" max="3564" width="16.42578125" style="9" customWidth="1"/>
    <col min="3565" max="3565" width="9.140625" style="9"/>
    <col min="3566" max="3566" width="11.7109375" style="9" bestFit="1" customWidth="1"/>
    <col min="3567" max="3567" width="12.28515625" style="9" bestFit="1" customWidth="1"/>
    <col min="3568" max="3812" width="9.140625" style="9"/>
    <col min="3813" max="3814" width="15.5703125" style="9" customWidth="1"/>
    <col min="3815" max="3815" width="59.42578125" style="9" customWidth="1"/>
    <col min="3816" max="3817" width="15.5703125" style="9" customWidth="1"/>
    <col min="3818" max="3818" width="9.5703125" style="9" bestFit="1" customWidth="1"/>
    <col min="3819" max="3819" width="15.42578125" style="9" customWidth="1"/>
    <col min="3820" max="3820" width="16.42578125" style="9" customWidth="1"/>
    <col min="3821" max="3821" width="9.140625" style="9"/>
    <col min="3822" max="3822" width="11.7109375" style="9" bestFit="1" customWidth="1"/>
    <col min="3823" max="3823" width="12.28515625" style="9" bestFit="1" customWidth="1"/>
    <col min="3824" max="4068" width="9.140625" style="9"/>
    <col min="4069" max="4070" width="15.5703125" style="9" customWidth="1"/>
    <col min="4071" max="4071" width="59.42578125" style="9" customWidth="1"/>
    <col min="4072" max="4073" width="15.5703125" style="9" customWidth="1"/>
    <col min="4074" max="4074" width="9.5703125" style="9" bestFit="1" customWidth="1"/>
    <col min="4075" max="4075" width="15.42578125" style="9" customWidth="1"/>
    <col min="4076" max="4076" width="16.42578125" style="9" customWidth="1"/>
    <col min="4077" max="4077" width="9.140625" style="9"/>
    <col min="4078" max="4078" width="11.7109375" style="9" bestFit="1" customWidth="1"/>
    <col min="4079" max="4079" width="12.28515625" style="9" bestFit="1" customWidth="1"/>
    <col min="4080" max="4324" width="9.140625" style="9"/>
    <col min="4325" max="4326" width="15.5703125" style="9" customWidth="1"/>
    <col min="4327" max="4327" width="59.42578125" style="9" customWidth="1"/>
    <col min="4328" max="4329" width="15.5703125" style="9" customWidth="1"/>
    <col min="4330" max="4330" width="9.5703125" style="9" bestFit="1" customWidth="1"/>
    <col min="4331" max="4331" width="15.42578125" style="9" customWidth="1"/>
    <col min="4332" max="4332" width="16.42578125" style="9" customWidth="1"/>
    <col min="4333" max="4333" width="9.140625" style="9"/>
    <col min="4334" max="4334" width="11.7109375" style="9" bestFit="1" customWidth="1"/>
    <col min="4335" max="4335" width="12.28515625" style="9" bestFit="1" customWidth="1"/>
    <col min="4336" max="4580" width="9.140625" style="9"/>
    <col min="4581" max="4582" width="15.5703125" style="9" customWidth="1"/>
    <col min="4583" max="4583" width="59.42578125" style="9" customWidth="1"/>
    <col min="4584" max="4585" width="15.5703125" style="9" customWidth="1"/>
    <col min="4586" max="4586" width="9.5703125" style="9" bestFit="1" customWidth="1"/>
    <col min="4587" max="4587" width="15.42578125" style="9" customWidth="1"/>
    <col min="4588" max="4588" width="16.42578125" style="9" customWidth="1"/>
    <col min="4589" max="4589" width="9.140625" style="9"/>
    <col min="4590" max="4590" width="11.7109375" style="9" bestFit="1" customWidth="1"/>
    <col min="4591" max="4591" width="12.28515625" style="9" bestFit="1" customWidth="1"/>
    <col min="4592" max="4836" width="9.140625" style="9"/>
    <col min="4837" max="4838" width="15.5703125" style="9" customWidth="1"/>
    <col min="4839" max="4839" width="59.42578125" style="9" customWidth="1"/>
    <col min="4840" max="4841" width="15.5703125" style="9" customWidth="1"/>
    <col min="4842" max="4842" width="9.5703125" style="9" bestFit="1" customWidth="1"/>
    <col min="4843" max="4843" width="15.42578125" style="9" customWidth="1"/>
    <col min="4844" max="4844" width="16.42578125" style="9" customWidth="1"/>
    <col min="4845" max="4845" width="9.140625" style="9"/>
    <col min="4846" max="4846" width="11.7109375" style="9" bestFit="1" customWidth="1"/>
    <col min="4847" max="4847" width="12.28515625" style="9" bestFit="1" customWidth="1"/>
    <col min="4848" max="5092" width="9.140625" style="9"/>
    <col min="5093" max="5094" width="15.5703125" style="9" customWidth="1"/>
    <col min="5095" max="5095" width="59.42578125" style="9" customWidth="1"/>
    <col min="5096" max="5097" width="15.5703125" style="9" customWidth="1"/>
    <col min="5098" max="5098" width="9.5703125" style="9" bestFit="1" customWidth="1"/>
    <col min="5099" max="5099" width="15.42578125" style="9" customWidth="1"/>
    <col min="5100" max="5100" width="16.42578125" style="9" customWidth="1"/>
    <col min="5101" max="5101" width="9.140625" style="9"/>
    <col min="5102" max="5102" width="11.7109375" style="9" bestFit="1" customWidth="1"/>
    <col min="5103" max="5103" width="12.28515625" style="9" bestFit="1" customWidth="1"/>
    <col min="5104" max="5348" width="9.140625" style="9"/>
    <col min="5349" max="5350" width="15.5703125" style="9" customWidth="1"/>
    <col min="5351" max="5351" width="59.42578125" style="9" customWidth="1"/>
    <col min="5352" max="5353" width="15.5703125" style="9" customWidth="1"/>
    <col min="5354" max="5354" width="9.5703125" style="9" bestFit="1" customWidth="1"/>
    <col min="5355" max="5355" width="15.42578125" style="9" customWidth="1"/>
    <col min="5356" max="5356" width="16.42578125" style="9" customWidth="1"/>
    <col min="5357" max="5357" width="9.140625" style="9"/>
    <col min="5358" max="5358" width="11.7109375" style="9" bestFit="1" customWidth="1"/>
    <col min="5359" max="5359" width="12.28515625" style="9" bestFit="1" customWidth="1"/>
    <col min="5360" max="5604" width="9.140625" style="9"/>
    <col min="5605" max="5606" width="15.5703125" style="9" customWidth="1"/>
    <col min="5607" max="5607" width="59.42578125" style="9" customWidth="1"/>
    <col min="5608" max="5609" width="15.5703125" style="9" customWidth="1"/>
    <col min="5610" max="5610" width="9.5703125" style="9" bestFit="1" customWidth="1"/>
    <col min="5611" max="5611" width="15.42578125" style="9" customWidth="1"/>
    <col min="5612" max="5612" width="16.42578125" style="9" customWidth="1"/>
    <col min="5613" max="5613" width="9.140625" style="9"/>
    <col min="5614" max="5614" width="11.7109375" style="9" bestFit="1" customWidth="1"/>
    <col min="5615" max="5615" width="12.28515625" style="9" bestFit="1" customWidth="1"/>
    <col min="5616" max="5860" width="9.140625" style="9"/>
    <col min="5861" max="5862" width="15.5703125" style="9" customWidth="1"/>
    <col min="5863" max="5863" width="59.42578125" style="9" customWidth="1"/>
    <col min="5864" max="5865" width="15.5703125" style="9" customWidth="1"/>
    <col min="5866" max="5866" width="9.5703125" style="9" bestFit="1" customWidth="1"/>
    <col min="5867" max="5867" width="15.42578125" style="9" customWidth="1"/>
    <col min="5868" max="5868" width="16.42578125" style="9" customWidth="1"/>
    <col min="5869" max="5869" width="9.140625" style="9"/>
    <col min="5870" max="5870" width="11.7109375" style="9" bestFit="1" customWidth="1"/>
    <col min="5871" max="5871" width="12.28515625" style="9" bestFit="1" customWidth="1"/>
    <col min="5872" max="6116" width="9.140625" style="9"/>
    <col min="6117" max="6118" width="15.5703125" style="9" customWidth="1"/>
    <col min="6119" max="6119" width="59.42578125" style="9" customWidth="1"/>
    <col min="6120" max="6121" width="15.5703125" style="9" customWidth="1"/>
    <col min="6122" max="6122" width="9.5703125" style="9" bestFit="1" customWidth="1"/>
    <col min="6123" max="6123" width="15.42578125" style="9" customWidth="1"/>
    <col min="6124" max="6124" width="16.42578125" style="9" customWidth="1"/>
    <col min="6125" max="6125" width="9.140625" style="9"/>
    <col min="6126" max="6126" width="11.7109375" style="9" bestFit="1" customWidth="1"/>
    <col min="6127" max="6127" width="12.28515625" style="9" bestFit="1" customWidth="1"/>
    <col min="6128" max="6372" width="9.140625" style="9"/>
    <col min="6373" max="6374" width="15.5703125" style="9" customWidth="1"/>
    <col min="6375" max="6375" width="59.42578125" style="9" customWidth="1"/>
    <col min="6376" max="6377" width="15.5703125" style="9" customWidth="1"/>
    <col min="6378" max="6378" width="9.5703125" style="9" bestFit="1" customWidth="1"/>
    <col min="6379" max="6379" width="15.42578125" style="9" customWidth="1"/>
    <col min="6380" max="6380" width="16.42578125" style="9" customWidth="1"/>
    <col min="6381" max="6381" width="9.140625" style="9"/>
    <col min="6382" max="6382" width="11.7109375" style="9" bestFit="1" customWidth="1"/>
    <col min="6383" max="6383" width="12.28515625" style="9" bestFit="1" customWidth="1"/>
    <col min="6384" max="6628" width="9.140625" style="9"/>
    <col min="6629" max="6630" width="15.5703125" style="9" customWidth="1"/>
    <col min="6631" max="6631" width="59.42578125" style="9" customWidth="1"/>
    <col min="6632" max="6633" width="15.5703125" style="9" customWidth="1"/>
    <col min="6634" max="6634" width="9.5703125" style="9" bestFit="1" customWidth="1"/>
    <col min="6635" max="6635" width="15.42578125" style="9" customWidth="1"/>
    <col min="6636" max="6636" width="16.42578125" style="9" customWidth="1"/>
    <col min="6637" max="6637" width="9.140625" style="9"/>
    <col min="6638" max="6638" width="11.7109375" style="9" bestFit="1" customWidth="1"/>
    <col min="6639" max="6639" width="12.28515625" style="9" bestFit="1" customWidth="1"/>
    <col min="6640" max="6884" width="9.140625" style="9"/>
    <col min="6885" max="6886" width="15.5703125" style="9" customWidth="1"/>
    <col min="6887" max="6887" width="59.42578125" style="9" customWidth="1"/>
    <col min="6888" max="6889" width="15.5703125" style="9" customWidth="1"/>
    <col min="6890" max="6890" width="9.5703125" style="9" bestFit="1" customWidth="1"/>
    <col min="6891" max="6891" width="15.42578125" style="9" customWidth="1"/>
    <col min="6892" max="6892" width="16.42578125" style="9" customWidth="1"/>
    <col min="6893" max="6893" width="9.140625" style="9"/>
    <col min="6894" max="6894" width="11.7109375" style="9" bestFit="1" customWidth="1"/>
    <col min="6895" max="6895" width="12.28515625" style="9" bestFit="1" customWidth="1"/>
    <col min="6896" max="7140" width="9.140625" style="9"/>
    <col min="7141" max="7142" width="15.5703125" style="9" customWidth="1"/>
    <col min="7143" max="7143" width="59.42578125" style="9" customWidth="1"/>
    <col min="7144" max="7145" width="15.5703125" style="9" customWidth="1"/>
    <col min="7146" max="7146" width="9.5703125" style="9" bestFit="1" customWidth="1"/>
    <col min="7147" max="7147" width="15.42578125" style="9" customWidth="1"/>
    <col min="7148" max="7148" width="16.42578125" style="9" customWidth="1"/>
    <col min="7149" max="7149" width="9.140625" style="9"/>
    <col min="7150" max="7150" width="11.7109375" style="9" bestFit="1" customWidth="1"/>
    <col min="7151" max="7151" width="12.28515625" style="9" bestFit="1" customWidth="1"/>
    <col min="7152" max="7396" width="9.140625" style="9"/>
    <col min="7397" max="7398" width="15.5703125" style="9" customWidth="1"/>
    <col min="7399" max="7399" width="59.42578125" style="9" customWidth="1"/>
    <col min="7400" max="7401" width="15.5703125" style="9" customWidth="1"/>
    <col min="7402" max="7402" width="9.5703125" style="9" bestFit="1" customWidth="1"/>
    <col min="7403" max="7403" width="15.42578125" style="9" customWidth="1"/>
    <col min="7404" max="7404" width="16.42578125" style="9" customWidth="1"/>
    <col min="7405" max="7405" width="9.140625" style="9"/>
    <col min="7406" max="7406" width="11.7109375" style="9" bestFit="1" customWidth="1"/>
    <col min="7407" max="7407" width="12.28515625" style="9" bestFit="1" customWidth="1"/>
    <col min="7408" max="7652" width="9.140625" style="9"/>
    <col min="7653" max="7654" width="15.5703125" style="9" customWidth="1"/>
    <col min="7655" max="7655" width="59.42578125" style="9" customWidth="1"/>
    <col min="7656" max="7657" width="15.5703125" style="9" customWidth="1"/>
    <col min="7658" max="7658" width="9.5703125" style="9" bestFit="1" customWidth="1"/>
    <col min="7659" max="7659" width="15.42578125" style="9" customWidth="1"/>
    <col min="7660" max="7660" width="16.42578125" style="9" customWidth="1"/>
    <col min="7661" max="7661" width="9.140625" style="9"/>
    <col min="7662" max="7662" width="11.7109375" style="9" bestFit="1" customWidth="1"/>
    <col min="7663" max="7663" width="12.28515625" style="9" bestFit="1" customWidth="1"/>
    <col min="7664" max="7908" width="9.140625" style="9"/>
    <col min="7909" max="7910" width="15.5703125" style="9" customWidth="1"/>
    <col min="7911" max="7911" width="59.42578125" style="9" customWidth="1"/>
    <col min="7912" max="7913" width="15.5703125" style="9" customWidth="1"/>
    <col min="7914" max="7914" width="9.5703125" style="9" bestFit="1" customWidth="1"/>
    <col min="7915" max="7915" width="15.42578125" style="9" customWidth="1"/>
    <col min="7916" max="7916" width="16.42578125" style="9" customWidth="1"/>
    <col min="7917" max="7917" width="9.140625" style="9"/>
    <col min="7918" max="7918" width="11.7109375" style="9" bestFit="1" customWidth="1"/>
    <col min="7919" max="7919" width="12.28515625" style="9" bestFit="1" customWidth="1"/>
    <col min="7920" max="8164" width="9.140625" style="9"/>
    <col min="8165" max="8166" width="15.5703125" style="9" customWidth="1"/>
    <col min="8167" max="8167" width="59.42578125" style="9" customWidth="1"/>
    <col min="8168" max="8169" width="15.5703125" style="9" customWidth="1"/>
    <col min="8170" max="8170" width="9.5703125" style="9" bestFit="1" customWidth="1"/>
    <col min="8171" max="8171" width="15.42578125" style="9" customWidth="1"/>
    <col min="8172" max="8172" width="16.42578125" style="9" customWidth="1"/>
    <col min="8173" max="8173" width="9.140625" style="9"/>
    <col min="8174" max="8174" width="11.7109375" style="9" bestFit="1" customWidth="1"/>
    <col min="8175" max="8175" width="12.28515625" style="9" bestFit="1" customWidth="1"/>
    <col min="8176" max="8420" width="9.140625" style="9"/>
    <col min="8421" max="8422" width="15.5703125" style="9" customWidth="1"/>
    <col min="8423" max="8423" width="59.42578125" style="9" customWidth="1"/>
    <col min="8424" max="8425" width="15.5703125" style="9" customWidth="1"/>
    <col min="8426" max="8426" width="9.5703125" style="9" bestFit="1" customWidth="1"/>
    <col min="8427" max="8427" width="15.42578125" style="9" customWidth="1"/>
    <col min="8428" max="8428" width="16.42578125" style="9" customWidth="1"/>
    <col min="8429" max="8429" width="9.140625" style="9"/>
    <col min="8430" max="8430" width="11.7109375" style="9" bestFit="1" customWidth="1"/>
    <col min="8431" max="8431" width="12.28515625" style="9" bestFit="1" customWidth="1"/>
    <col min="8432" max="8676" width="9.140625" style="9"/>
    <col min="8677" max="8678" width="15.5703125" style="9" customWidth="1"/>
    <col min="8679" max="8679" width="59.42578125" style="9" customWidth="1"/>
    <col min="8680" max="8681" width="15.5703125" style="9" customWidth="1"/>
    <col min="8682" max="8682" width="9.5703125" style="9" bestFit="1" customWidth="1"/>
    <col min="8683" max="8683" width="15.42578125" style="9" customWidth="1"/>
    <col min="8684" max="8684" width="16.42578125" style="9" customWidth="1"/>
    <col min="8685" max="8685" width="9.140625" style="9"/>
    <col min="8686" max="8686" width="11.7109375" style="9" bestFit="1" customWidth="1"/>
    <col min="8687" max="8687" width="12.28515625" style="9" bestFit="1" customWidth="1"/>
    <col min="8688" max="8932" width="9.140625" style="9"/>
    <col min="8933" max="8934" width="15.5703125" style="9" customWidth="1"/>
    <col min="8935" max="8935" width="59.42578125" style="9" customWidth="1"/>
    <col min="8936" max="8937" width="15.5703125" style="9" customWidth="1"/>
    <col min="8938" max="8938" width="9.5703125" style="9" bestFit="1" customWidth="1"/>
    <col min="8939" max="8939" width="15.42578125" style="9" customWidth="1"/>
    <col min="8940" max="8940" width="16.42578125" style="9" customWidth="1"/>
    <col min="8941" max="8941" width="9.140625" style="9"/>
    <col min="8942" max="8942" width="11.7109375" style="9" bestFit="1" customWidth="1"/>
    <col min="8943" max="8943" width="12.28515625" style="9" bestFit="1" customWidth="1"/>
    <col min="8944" max="9188" width="9.140625" style="9"/>
    <col min="9189" max="9190" width="15.5703125" style="9" customWidth="1"/>
    <col min="9191" max="9191" width="59.42578125" style="9" customWidth="1"/>
    <col min="9192" max="9193" width="15.5703125" style="9" customWidth="1"/>
    <col min="9194" max="9194" width="9.5703125" style="9" bestFit="1" customWidth="1"/>
    <col min="9195" max="9195" width="15.42578125" style="9" customWidth="1"/>
    <col min="9196" max="9196" width="16.42578125" style="9" customWidth="1"/>
    <col min="9197" max="9197" width="9.140625" style="9"/>
    <col min="9198" max="9198" width="11.7109375" style="9" bestFit="1" customWidth="1"/>
    <col min="9199" max="9199" width="12.28515625" style="9" bestFit="1" customWidth="1"/>
    <col min="9200" max="9444" width="9.140625" style="9"/>
    <col min="9445" max="9446" width="15.5703125" style="9" customWidth="1"/>
    <col min="9447" max="9447" width="59.42578125" style="9" customWidth="1"/>
    <col min="9448" max="9449" width="15.5703125" style="9" customWidth="1"/>
    <col min="9450" max="9450" width="9.5703125" style="9" bestFit="1" customWidth="1"/>
    <col min="9451" max="9451" width="15.42578125" style="9" customWidth="1"/>
    <col min="9452" max="9452" width="16.42578125" style="9" customWidth="1"/>
    <col min="9453" max="9453" width="9.140625" style="9"/>
    <col min="9454" max="9454" width="11.7109375" style="9" bestFit="1" customWidth="1"/>
    <col min="9455" max="9455" width="12.28515625" style="9" bestFit="1" customWidth="1"/>
    <col min="9456" max="9700" width="9.140625" style="9"/>
    <col min="9701" max="9702" width="15.5703125" style="9" customWidth="1"/>
    <col min="9703" max="9703" width="59.42578125" style="9" customWidth="1"/>
    <col min="9704" max="9705" width="15.5703125" style="9" customWidth="1"/>
    <col min="9706" max="9706" width="9.5703125" style="9" bestFit="1" customWidth="1"/>
    <col min="9707" max="9707" width="15.42578125" style="9" customWidth="1"/>
    <col min="9708" max="9708" width="16.42578125" style="9" customWidth="1"/>
    <col min="9709" max="9709" width="9.140625" style="9"/>
    <col min="9710" max="9710" width="11.7109375" style="9" bestFit="1" customWidth="1"/>
    <col min="9711" max="9711" width="12.28515625" style="9" bestFit="1" customWidth="1"/>
    <col min="9712" max="9956" width="9.140625" style="9"/>
    <col min="9957" max="9958" width="15.5703125" style="9" customWidth="1"/>
    <col min="9959" max="9959" width="59.42578125" style="9" customWidth="1"/>
    <col min="9960" max="9961" width="15.5703125" style="9" customWidth="1"/>
    <col min="9962" max="9962" width="9.5703125" style="9" bestFit="1" customWidth="1"/>
    <col min="9963" max="9963" width="15.42578125" style="9" customWidth="1"/>
    <col min="9964" max="9964" width="16.42578125" style="9" customWidth="1"/>
    <col min="9965" max="9965" width="9.140625" style="9"/>
    <col min="9966" max="9966" width="11.7109375" style="9" bestFit="1" customWidth="1"/>
    <col min="9967" max="9967" width="12.28515625" style="9" bestFit="1" customWidth="1"/>
    <col min="9968" max="10212" width="9.140625" style="9"/>
    <col min="10213" max="10214" width="15.5703125" style="9" customWidth="1"/>
    <col min="10215" max="10215" width="59.42578125" style="9" customWidth="1"/>
    <col min="10216" max="10217" width="15.5703125" style="9" customWidth="1"/>
    <col min="10218" max="10218" width="9.5703125" style="9" bestFit="1" customWidth="1"/>
    <col min="10219" max="10219" width="15.42578125" style="9" customWidth="1"/>
    <col min="10220" max="10220" width="16.42578125" style="9" customWidth="1"/>
    <col min="10221" max="10221" width="9.140625" style="9"/>
    <col min="10222" max="10222" width="11.7109375" style="9" bestFit="1" customWidth="1"/>
    <col min="10223" max="10223" width="12.28515625" style="9" bestFit="1" customWidth="1"/>
    <col min="10224" max="10468" width="9.140625" style="9"/>
    <col min="10469" max="10470" width="15.5703125" style="9" customWidth="1"/>
    <col min="10471" max="10471" width="59.42578125" style="9" customWidth="1"/>
    <col min="10472" max="10473" width="15.5703125" style="9" customWidth="1"/>
    <col min="10474" max="10474" width="9.5703125" style="9" bestFit="1" customWidth="1"/>
    <col min="10475" max="10475" width="15.42578125" style="9" customWidth="1"/>
    <col min="10476" max="10476" width="16.42578125" style="9" customWidth="1"/>
    <col min="10477" max="10477" width="9.140625" style="9"/>
    <col min="10478" max="10478" width="11.7109375" style="9" bestFit="1" customWidth="1"/>
    <col min="10479" max="10479" width="12.28515625" style="9" bestFit="1" customWidth="1"/>
    <col min="10480" max="10724" width="9.140625" style="9"/>
    <col min="10725" max="10726" width="15.5703125" style="9" customWidth="1"/>
    <col min="10727" max="10727" width="59.42578125" style="9" customWidth="1"/>
    <col min="10728" max="10729" width="15.5703125" style="9" customWidth="1"/>
    <col min="10730" max="10730" width="9.5703125" style="9" bestFit="1" customWidth="1"/>
    <col min="10731" max="10731" width="15.42578125" style="9" customWidth="1"/>
    <col min="10732" max="10732" width="16.42578125" style="9" customWidth="1"/>
    <col min="10733" max="10733" width="9.140625" style="9"/>
    <col min="10734" max="10734" width="11.7109375" style="9" bestFit="1" customWidth="1"/>
    <col min="10735" max="10735" width="12.28515625" style="9" bestFit="1" customWidth="1"/>
    <col min="10736" max="10980" width="9.140625" style="9"/>
    <col min="10981" max="10982" width="15.5703125" style="9" customWidth="1"/>
    <col min="10983" max="10983" width="59.42578125" style="9" customWidth="1"/>
    <col min="10984" max="10985" width="15.5703125" style="9" customWidth="1"/>
    <col min="10986" max="10986" width="9.5703125" style="9" bestFit="1" customWidth="1"/>
    <col min="10987" max="10987" width="15.42578125" style="9" customWidth="1"/>
    <col min="10988" max="10988" width="16.42578125" style="9" customWidth="1"/>
    <col min="10989" max="10989" width="9.140625" style="9"/>
    <col min="10990" max="10990" width="11.7109375" style="9" bestFit="1" customWidth="1"/>
    <col min="10991" max="10991" width="12.28515625" style="9" bestFit="1" customWidth="1"/>
    <col min="10992" max="11236" width="9.140625" style="9"/>
    <col min="11237" max="11238" width="15.5703125" style="9" customWidth="1"/>
    <col min="11239" max="11239" width="59.42578125" style="9" customWidth="1"/>
    <col min="11240" max="11241" width="15.5703125" style="9" customWidth="1"/>
    <col min="11242" max="11242" width="9.5703125" style="9" bestFit="1" customWidth="1"/>
    <col min="11243" max="11243" width="15.42578125" style="9" customWidth="1"/>
    <col min="11244" max="11244" width="16.42578125" style="9" customWidth="1"/>
    <col min="11245" max="11245" width="9.140625" style="9"/>
    <col min="11246" max="11246" width="11.7109375" style="9" bestFit="1" customWidth="1"/>
    <col min="11247" max="11247" width="12.28515625" style="9" bestFit="1" customWidth="1"/>
    <col min="11248" max="11492" width="9.140625" style="9"/>
    <col min="11493" max="11494" width="15.5703125" style="9" customWidth="1"/>
    <col min="11495" max="11495" width="59.42578125" style="9" customWidth="1"/>
    <col min="11496" max="11497" width="15.5703125" style="9" customWidth="1"/>
    <col min="11498" max="11498" width="9.5703125" style="9" bestFit="1" customWidth="1"/>
    <col min="11499" max="11499" width="15.42578125" style="9" customWidth="1"/>
    <col min="11500" max="11500" width="16.42578125" style="9" customWidth="1"/>
    <col min="11501" max="11501" width="9.140625" style="9"/>
    <col min="11502" max="11502" width="11.7109375" style="9" bestFit="1" customWidth="1"/>
    <col min="11503" max="11503" width="12.28515625" style="9" bestFit="1" customWidth="1"/>
    <col min="11504" max="11748" width="9.140625" style="9"/>
    <col min="11749" max="11750" width="15.5703125" style="9" customWidth="1"/>
    <col min="11751" max="11751" width="59.42578125" style="9" customWidth="1"/>
    <col min="11752" max="11753" width="15.5703125" style="9" customWidth="1"/>
    <col min="11754" max="11754" width="9.5703125" style="9" bestFit="1" customWidth="1"/>
    <col min="11755" max="11755" width="15.42578125" style="9" customWidth="1"/>
    <col min="11756" max="11756" width="16.42578125" style="9" customWidth="1"/>
    <col min="11757" max="11757" width="9.140625" style="9"/>
    <col min="11758" max="11758" width="11.7109375" style="9" bestFit="1" customWidth="1"/>
    <col min="11759" max="11759" width="12.28515625" style="9" bestFit="1" customWidth="1"/>
    <col min="11760" max="12004" width="9.140625" style="9"/>
    <col min="12005" max="12006" width="15.5703125" style="9" customWidth="1"/>
    <col min="12007" max="12007" width="59.42578125" style="9" customWidth="1"/>
    <col min="12008" max="12009" width="15.5703125" style="9" customWidth="1"/>
    <col min="12010" max="12010" width="9.5703125" style="9" bestFit="1" customWidth="1"/>
    <col min="12011" max="12011" width="15.42578125" style="9" customWidth="1"/>
    <col min="12012" max="12012" width="16.42578125" style="9" customWidth="1"/>
    <col min="12013" max="12013" width="9.140625" style="9"/>
    <col min="12014" max="12014" width="11.7109375" style="9" bestFit="1" customWidth="1"/>
    <col min="12015" max="12015" width="12.28515625" style="9" bestFit="1" customWidth="1"/>
    <col min="12016" max="12260" width="9.140625" style="9"/>
    <col min="12261" max="12262" width="15.5703125" style="9" customWidth="1"/>
    <col min="12263" max="12263" width="59.42578125" style="9" customWidth="1"/>
    <col min="12264" max="12265" width="15.5703125" style="9" customWidth="1"/>
    <col min="12266" max="12266" width="9.5703125" style="9" bestFit="1" customWidth="1"/>
    <col min="12267" max="12267" width="15.42578125" style="9" customWidth="1"/>
    <col min="12268" max="12268" width="16.42578125" style="9" customWidth="1"/>
    <col min="12269" max="12269" width="9.140625" style="9"/>
    <col min="12270" max="12270" width="11.7109375" style="9" bestFit="1" customWidth="1"/>
    <col min="12271" max="12271" width="12.28515625" style="9" bestFit="1" customWidth="1"/>
    <col min="12272" max="12516" width="9.140625" style="9"/>
    <col min="12517" max="12518" width="15.5703125" style="9" customWidth="1"/>
    <col min="12519" max="12519" width="59.42578125" style="9" customWidth="1"/>
    <col min="12520" max="12521" width="15.5703125" style="9" customWidth="1"/>
    <col min="12522" max="12522" width="9.5703125" style="9" bestFit="1" customWidth="1"/>
    <col min="12523" max="12523" width="15.42578125" style="9" customWidth="1"/>
    <col min="12524" max="12524" width="16.42578125" style="9" customWidth="1"/>
    <col min="12525" max="12525" width="9.140625" style="9"/>
    <col min="12526" max="12526" width="11.7109375" style="9" bestFit="1" customWidth="1"/>
    <col min="12527" max="12527" width="12.28515625" style="9" bestFit="1" customWidth="1"/>
    <col min="12528" max="12772" width="9.140625" style="9"/>
    <col min="12773" max="12774" width="15.5703125" style="9" customWidth="1"/>
    <col min="12775" max="12775" width="59.42578125" style="9" customWidth="1"/>
    <col min="12776" max="12777" width="15.5703125" style="9" customWidth="1"/>
    <col min="12778" max="12778" width="9.5703125" style="9" bestFit="1" customWidth="1"/>
    <col min="12779" max="12779" width="15.42578125" style="9" customWidth="1"/>
    <col min="12780" max="12780" width="16.42578125" style="9" customWidth="1"/>
    <col min="12781" max="12781" width="9.140625" style="9"/>
    <col min="12782" max="12782" width="11.7109375" style="9" bestFit="1" customWidth="1"/>
    <col min="12783" max="12783" width="12.28515625" style="9" bestFit="1" customWidth="1"/>
    <col min="12784" max="13028" width="9.140625" style="9"/>
    <col min="13029" max="13030" width="15.5703125" style="9" customWidth="1"/>
    <col min="13031" max="13031" width="59.42578125" style="9" customWidth="1"/>
    <col min="13032" max="13033" width="15.5703125" style="9" customWidth="1"/>
    <col min="13034" max="13034" width="9.5703125" style="9" bestFit="1" customWidth="1"/>
    <col min="13035" max="13035" width="15.42578125" style="9" customWidth="1"/>
    <col min="13036" max="13036" width="16.42578125" style="9" customWidth="1"/>
    <col min="13037" max="13037" width="9.140625" style="9"/>
    <col min="13038" max="13038" width="11.7109375" style="9" bestFit="1" customWidth="1"/>
    <col min="13039" max="13039" width="12.28515625" style="9" bestFit="1" customWidth="1"/>
    <col min="13040" max="13284" width="9.140625" style="9"/>
    <col min="13285" max="13286" width="15.5703125" style="9" customWidth="1"/>
    <col min="13287" max="13287" width="59.42578125" style="9" customWidth="1"/>
    <col min="13288" max="13289" width="15.5703125" style="9" customWidth="1"/>
    <col min="13290" max="13290" width="9.5703125" style="9" bestFit="1" customWidth="1"/>
    <col min="13291" max="13291" width="15.42578125" style="9" customWidth="1"/>
    <col min="13292" max="13292" width="16.42578125" style="9" customWidth="1"/>
    <col min="13293" max="13293" width="9.140625" style="9"/>
    <col min="13294" max="13294" width="11.7109375" style="9" bestFit="1" customWidth="1"/>
    <col min="13295" max="13295" width="12.28515625" style="9" bestFit="1" customWidth="1"/>
    <col min="13296" max="13540" width="9.140625" style="9"/>
    <col min="13541" max="13542" width="15.5703125" style="9" customWidth="1"/>
    <col min="13543" max="13543" width="59.42578125" style="9" customWidth="1"/>
    <col min="13544" max="13545" width="15.5703125" style="9" customWidth="1"/>
    <col min="13546" max="13546" width="9.5703125" style="9" bestFit="1" customWidth="1"/>
    <col min="13547" max="13547" width="15.42578125" style="9" customWidth="1"/>
    <col min="13548" max="13548" width="16.42578125" style="9" customWidth="1"/>
    <col min="13549" max="13549" width="9.140625" style="9"/>
    <col min="13550" max="13550" width="11.7109375" style="9" bestFit="1" customWidth="1"/>
    <col min="13551" max="13551" width="12.28515625" style="9" bestFit="1" customWidth="1"/>
    <col min="13552" max="13796" width="9.140625" style="9"/>
    <col min="13797" max="13798" width="15.5703125" style="9" customWidth="1"/>
    <col min="13799" max="13799" width="59.42578125" style="9" customWidth="1"/>
    <col min="13800" max="13801" width="15.5703125" style="9" customWidth="1"/>
    <col min="13802" max="13802" width="9.5703125" style="9" bestFit="1" customWidth="1"/>
    <col min="13803" max="13803" width="15.42578125" style="9" customWidth="1"/>
    <col min="13804" max="13804" width="16.42578125" style="9" customWidth="1"/>
    <col min="13805" max="13805" width="9.140625" style="9"/>
    <col min="13806" max="13806" width="11.7109375" style="9" bestFit="1" customWidth="1"/>
    <col min="13807" max="13807" width="12.28515625" style="9" bestFit="1" customWidth="1"/>
    <col min="13808" max="14052" width="9.140625" style="9"/>
    <col min="14053" max="14054" width="15.5703125" style="9" customWidth="1"/>
    <col min="14055" max="14055" width="59.42578125" style="9" customWidth="1"/>
    <col min="14056" max="14057" width="15.5703125" style="9" customWidth="1"/>
    <col min="14058" max="14058" width="9.5703125" style="9" bestFit="1" customWidth="1"/>
    <col min="14059" max="14059" width="15.42578125" style="9" customWidth="1"/>
    <col min="14060" max="14060" width="16.42578125" style="9" customWidth="1"/>
    <col min="14061" max="14061" width="9.140625" style="9"/>
    <col min="14062" max="14062" width="11.7109375" style="9" bestFit="1" customWidth="1"/>
    <col min="14063" max="14063" width="12.28515625" style="9" bestFit="1" customWidth="1"/>
    <col min="14064" max="14308" width="9.140625" style="9"/>
    <col min="14309" max="14310" width="15.5703125" style="9" customWidth="1"/>
    <col min="14311" max="14311" width="59.42578125" style="9" customWidth="1"/>
    <col min="14312" max="14313" width="15.5703125" style="9" customWidth="1"/>
    <col min="14314" max="14314" width="9.5703125" style="9" bestFit="1" customWidth="1"/>
    <col min="14315" max="14315" width="15.42578125" style="9" customWidth="1"/>
    <col min="14316" max="14316" width="16.42578125" style="9" customWidth="1"/>
    <col min="14317" max="14317" width="9.140625" style="9"/>
    <col min="14318" max="14318" width="11.7109375" style="9" bestFit="1" customWidth="1"/>
    <col min="14319" max="14319" width="12.28515625" style="9" bestFit="1" customWidth="1"/>
    <col min="14320" max="14564" width="9.140625" style="9"/>
    <col min="14565" max="14566" width="15.5703125" style="9" customWidth="1"/>
    <col min="14567" max="14567" width="59.42578125" style="9" customWidth="1"/>
    <col min="14568" max="14569" width="15.5703125" style="9" customWidth="1"/>
    <col min="14570" max="14570" width="9.5703125" style="9" bestFit="1" customWidth="1"/>
    <col min="14571" max="14571" width="15.42578125" style="9" customWidth="1"/>
    <col min="14572" max="14572" width="16.42578125" style="9" customWidth="1"/>
    <col min="14573" max="14573" width="9.140625" style="9"/>
    <col min="14574" max="14574" width="11.7109375" style="9" bestFit="1" customWidth="1"/>
    <col min="14575" max="14575" width="12.28515625" style="9" bestFit="1" customWidth="1"/>
    <col min="14576" max="14820" width="9.140625" style="9"/>
    <col min="14821" max="14822" width="15.5703125" style="9" customWidth="1"/>
    <col min="14823" max="14823" width="59.42578125" style="9" customWidth="1"/>
    <col min="14824" max="14825" width="15.5703125" style="9" customWidth="1"/>
    <col min="14826" max="14826" width="9.5703125" style="9" bestFit="1" customWidth="1"/>
    <col min="14827" max="14827" width="15.42578125" style="9" customWidth="1"/>
    <col min="14828" max="14828" width="16.42578125" style="9" customWidth="1"/>
    <col min="14829" max="14829" width="9.140625" style="9"/>
    <col min="14830" max="14830" width="11.7109375" style="9" bestFit="1" customWidth="1"/>
    <col min="14831" max="14831" width="12.28515625" style="9" bestFit="1" customWidth="1"/>
    <col min="14832" max="15076" width="9.140625" style="9"/>
    <col min="15077" max="15078" width="15.5703125" style="9" customWidth="1"/>
    <col min="15079" max="15079" width="59.42578125" style="9" customWidth="1"/>
    <col min="15080" max="15081" width="15.5703125" style="9" customWidth="1"/>
    <col min="15082" max="15082" width="9.5703125" style="9" bestFit="1" customWidth="1"/>
    <col min="15083" max="15083" width="15.42578125" style="9" customWidth="1"/>
    <col min="15084" max="15084" width="16.42578125" style="9" customWidth="1"/>
    <col min="15085" max="15085" width="9.140625" style="9"/>
    <col min="15086" max="15086" width="11.7109375" style="9" bestFit="1" customWidth="1"/>
    <col min="15087" max="15087" width="12.28515625" style="9" bestFit="1" customWidth="1"/>
    <col min="15088" max="15332" width="9.140625" style="9"/>
    <col min="15333" max="15334" width="15.5703125" style="9" customWidth="1"/>
    <col min="15335" max="15335" width="59.42578125" style="9" customWidth="1"/>
    <col min="15336" max="15337" width="15.5703125" style="9" customWidth="1"/>
    <col min="15338" max="15338" width="9.5703125" style="9" bestFit="1" customWidth="1"/>
    <col min="15339" max="15339" width="15.42578125" style="9" customWidth="1"/>
    <col min="15340" max="15340" width="16.42578125" style="9" customWidth="1"/>
    <col min="15341" max="15341" width="9.140625" style="9"/>
    <col min="15342" max="15342" width="11.7109375" style="9" bestFit="1" customWidth="1"/>
    <col min="15343" max="15343" width="12.28515625" style="9" bestFit="1" customWidth="1"/>
    <col min="15344" max="15588" width="9.140625" style="9"/>
    <col min="15589" max="15590" width="15.5703125" style="9" customWidth="1"/>
    <col min="15591" max="15591" width="59.42578125" style="9" customWidth="1"/>
    <col min="15592" max="15593" width="15.5703125" style="9" customWidth="1"/>
    <col min="15594" max="15594" width="9.5703125" style="9" bestFit="1" customWidth="1"/>
    <col min="15595" max="15595" width="15.42578125" style="9" customWidth="1"/>
    <col min="15596" max="15596" width="16.42578125" style="9" customWidth="1"/>
    <col min="15597" max="15597" width="9.140625" style="9"/>
    <col min="15598" max="15598" width="11.7109375" style="9" bestFit="1" customWidth="1"/>
    <col min="15599" max="15599" width="12.28515625" style="9" bestFit="1" customWidth="1"/>
    <col min="15600" max="15844" width="9.140625" style="9"/>
    <col min="15845" max="15846" width="15.5703125" style="9" customWidth="1"/>
    <col min="15847" max="15847" width="59.42578125" style="9" customWidth="1"/>
    <col min="15848" max="15849" width="15.5703125" style="9" customWidth="1"/>
    <col min="15850" max="15850" width="9.5703125" style="9" bestFit="1" customWidth="1"/>
    <col min="15851" max="15851" width="15.42578125" style="9" customWidth="1"/>
    <col min="15852" max="15852" width="16.42578125" style="9" customWidth="1"/>
    <col min="15853" max="15853" width="9.140625" style="9"/>
    <col min="15854" max="15854" width="11.7109375" style="9" bestFit="1" customWidth="1"/>
    <col min="15855" max="15855" width="12.28515625" style="9" bestFit="1" customWidth="1"/>
    <col min="15856" max="16100" width="9.140625" style="9"/>
    <col min="16101" max="16102" width="15.5703125" style="9" customWidth="1"/>
    <col min="16103" max="16103" width="59.42578125" style="9" customWidth="1"/>
    <col min="16104" max="16105" width="15.5703125" style="9" customWidth="1"/>
    <col min="16106" max="16106" width="9.5703125" style="9" bestFit="1" customWidth="1"/>
    <col min="16107" max="16107" width="15.42578125" style="9" customWidth="1"/>
    <col min="16108" max="16108" width="16.42578125" style="9" customWidth="1"/>
    <col min="16109" max="16109" width="9.140625" style="9"/>
    <col min="16110" max="16110" width="11.7109375" style="9" bestFit="1" customWidth="1"/>
    <col min="16111" max="16111" width="12.28515625" style="9" bestFit="1" customWidth="1"/>
    <col min="16112" max="16384" width="9.140625" style="9"/>
  </cols>
  <sheetData>
    <row r="1" spans="1:14" x14ac:dyDescent="0.2">
      <c r="A1" s="8" t="s">
        <v>0</v>
      </c>
    </row>
    <row r="2" spans="1:14" x14ac:dyDescent="0.2">
      <c r="A2" s="8"/>
    </row>
    <row r="3" spans="1:14" x14ac:dyDescent="0.2">
      <c r="A3" s="9" t="s">
        <v>1</v>
      </c>
      <c r="D3" s="24">
        <v>2018</v>
      </c>
      <c r="E3" s="24">
        <v>2018</v>
      </c>
      <c r="F3" s="24"/>
      <c r="G3" s="24">
        <v>2019</v>
      </c>
      <c r="H3" s="24">
        <v>2019</v>
      </c>
    </row>
    <row r="4" spans="1:14" x14ac:dyDescent="0.2">
      <c r="A4" s="41" t="s">
        <v>2</v>
      </c>
      <c r="B4" s="41"/>
      <c r="C4" s="41"/>
      <c r="D4" s="1" t="s">
        <v>3</v>
      </c>
      <c r="E4" s="1" t="s">
        <v>4</v>
      </c>
      <c r="F4" s="10" t="s">
        <v>111</v>
      </c>
      <c r="G4" s="1" t="s">
        <v>3</v>
      </c>
      <c r="H4" s="1" t="s">
        <v>4</v>
      </c>
      <c r="I4" s="10" t="s">
        <v>111</v>
      </c>
    </row>
    <row r="5" spans="1:14" x14ac:dyDescent="0.2">
      <c r="A5" s="51" t="s">
        <v>127</v>
      </c>
      <c r="B5" s="41" t="s">
        <v>5</v>
      </c>
      <c r="C5" s="37" t="s">
        <v>6</v>
      </c>
      <c r="D5" s="11">
        <v>4423173</v>
      </c>
      <c r="E5" s="11">
        <v>2261970.2000000002</v>
      </c>
      <c r="F5" s="12">
        <f>E5/D5*100</f>
        <v>51.139084996223303</v>
      </c>
      <c r="G5" s="11">
        <v>4990000</v>
      </c>
      <c r="H5" s="11">
        <v>2499520.34</v>
      </c>
      <c r="I5" s="12">
        <f>H5/G5*100</f>
        <v>50.090587975951905</v>
      </c>
    </row>
    <row r="6" spans="1:14" x14ac:dyDescent="0.2">
      <c r="A6" s="52"/>
      <c r="B6" s="41"/>
      <c r="C6" s="37" t="s">
        <v>7</v>
      </c>
      <c r="D6" s="11">
        <v>512000</v>
      </c>
      <c r="E6" s="11">
        <v>290577.05</v>
      </c>
      <c r="F6" s="12">
        <f t="shared" ref="F6:F69" si="0">E6/D6*100</f>
        <v>56.753330078124996</v>
      </c>
      <c r="G6" s="11">
        <v>512000</v>
      </c>
      <c r="H6" s="11">
        <v>290213.01</v>
      </c>
      <c r="I6" s="12">
        <f t="shared" ref="I6:I50" si="1">H6/G6*100</f>
        <v>56.682228515624999</v>
      </c>
      <c r="N6" s="30"/>
    </row>
    <row r="7" spans="1:14" x14ac:dyDescent="0.2">
      <c r="A7" s="52"/>
      <c r="B7" s="41"/>
      <c r="C7" s="38" t="s">
        <v>8</v>
      </c>
      <c r="D7" s="13">
        <f>D5+D6</f>
        <v>4935173</v>
      </c>
      <c r="E7" s="13">
        <f>E5+E6</f>
        <v>2552547.25</v>
      </c>
      <c r="F7" s="14">
        <f t="shared" si="0"/>
        <v>51.721535395010463</v>
      </c>
      <c r="G7" s="13">
        <f>G5+G6</f>
        <v>5502000</v>
      </c>
      <c r="H7" s="13">
        <f>SUM(H5:H6)</f>
        <v>2789733.3499999996</v>
      </c>
      <c r="I7" s="14">
        <f t="shared" si="1"/>
        <v>50.70398673209742</v>
      </c>
      <c r="L7" s="28"/>
      <c r="M7" s="28"/>
      <c r="N7" s="30"/>
    </row>
    <row r="8" spans="1:14" x14ac:dyDescent="0.2">
      <c r="A8" s="52"/>
      <c r="B8" s="41" t="s">
        <v>9</v>
      </c>
      <c r="C8" s="41"/>
      <c r="D8" s="11">
        <v>1186893</v>
      </c>
      <c r="E8" s="11">
        <v>583652.43000000005</v>
      </c>
      <c r="F8" s="12">
        <f t="shared" si="0"/>
        <v>49.174814410397573</v>
      </c>
      <c r="G8" s="11">
        <v>1247722</v>
      </c>
      <c r="H8" s="11">
        <v>644266.15</v>
      </c>
      <c r="I8" s="12">
        <f t="shared" si="1"/>
        <v>51.635392338998599</v>
      </c>
      <c r="L8" s="28"/>
      <c r="M8" s="28"/>
      <c r="N8" s="30"/>
    </row>
    <row r="9" spans="1:14" x14ac:dyDescent="0.2">
      <c r="A9" s="52"/>
      <c r="B9" s="43" t="s">
        <v>10</v>
      </c>
      <c r="C9" s="37" t="s">
        <v>11</v>
      </c>
      <c r="D9" s="11">
        <v>882273</v>
      </c>
      <c r="E9" s="11">
        <v>547009</v>
      </c>
      <c r="F9" s="12">
        <f t="shared" si="0"/>
        <v>61.999970530663404</v>
      </c>
      <c r="G9" s="11">
        <v>933202</v>
      </c>
      <c r="H9" s="11">
        <v>578829</v>
      </c>
      <c r="I9" s="12">
        <f t="shared" si="1"/>
        <v>62.026120818429455</v>
      </c>
      <c r="L9" s="28"/>
      <c r="M9" s="28"/>
      <c r="N9" s="30"/>
    </row>
    <row r="10" spans="1:14" x14ac:dyDescent="0.2">
      <c r="A10" s="52"/>
      <c r="B10" s="43"/>
      <c r="C10" s="37" t="s">
        <v>12</v>
      </c>
      <c r="D10" s="11">
        <v>2786963</v>
      </c>
      <c r="E10" s="11">
        <v>1758187</v>
      </c>
      <c r="F10" s="12">
        <f t="shared" si="0"/>
        <v>63.086126367662573</v>
      </c>
      <c r="G10" s="11">
        <v>2927223</v>
      </c>
      <c r="H10" s="11">
        <v>1836410</v>
      </c>
      <c r="I10" s="12">
        <f t="shared" si="1"/>
        <v>62.735568830936352</v>
      </c>
      <c r="L10" s="28"/>
      <c r="M10" s="28"/>
      <c r="N10" s="30"/>
    </row>
    <row r="11" spans="1:14" x14ac:dyDescent="0.2">
      <c r="A11" s="52"/>
      <c r="B11" s="43"/>
      <c r="C11" s="37" t="s">
        <v>13</v>
      </c>
      <c r="D11" s="11">
        <v>116067</v>
      </c>
      <c r="E11" s="11">
        <v>545335.72</v>
      </c>
      <c r="F11" s="12">
        <f t="shared" si="0"/>
        <v>469.84562364840991</v>
      </c>
      <c r="G11" s="11">
        <v>208593</v>
      </c>
      <c r="H11" s="11">
        <v>155863.35999999999</v>
      </c>
      <c r="I11" s="12">
        <f t="shared" si="1"/>
        <v>74.721280196363253</v>
      </c>
      <c r="K11" s="31"/>
      <c r="L11" s="33"/>
      <c r="M11" s="33"/>
      <c r="N11" s="32"/>
    </row>
    <row r="12" spans="1:14" x14ac:dyDescent="0.2">
      <c r="A12" s="52"/>
      <c r="B12" s="43"/>
      <c r="C12" s="38" t="s">
        <v>14</v>
      </c>
      <c r="D12" s="13">
        <f>SUM(D9:D11)</f>
        <v>3785303</v>
      </c>
      <c r="E12" s="13">
        <f>SUM(E9:E11)</f>
        <v>2850531.7199999997</v>
      </c>
      <c r="F12" s="14">
        <f t="shared" si="0"/>
        <v>75.305245577434604</v>
      </c>
      <c r="G12" s="13">
        <f>SUM(G9:G11)</f>
        <v>4069018</v>
      </c>
      <c r="H12" s="13">
        <f>SUM(H9:H11)</f>
        <v>2571102.36</v>
      </c>
      <c r="I12" s="14">
        <f t="shared" si="1"/>
        <v>63.187293838464221</v>
      </c>
    </row>
    <row r="13" spans="1:14" x14ac:dyDescent="0.2">
      <c r="A13" s="52"/>
      <c r="B13" s="41" t="s">
        <v>18</v>
      </c>
      <c r="C13" s="37" t="s">
        <v>15</v>
      </c>
      <c r="D13" s="11">
        <v>64900</v>
      </c>
      <c r="E13" s="11">
        <v>38349.440000000002</v>
      </c>
      <c r="F13" s="12">
        <f t="shared" si="0"/>
        <v>59.090046224961476</v>
      </c>
      <c r="G13" s="11">
        <v>64900</v>
      </c>
      <c r="H13" s="27">
        <v>8278.89</v>
      </c>
      <c r="I13" s="12">
        <f t="shared" si="1"/>
        <v>12.756379044684129</v>
      </c>
    </row>
    <row r="14" spans="1:14" x14ac:dyDescent="0.2">
      <c r="A14" s="52"/>
      <c r="B14" s="41"/>
      <c r="C14" s="37" t="s">
        <v>16</v>
      </c>
      <c r="D14" s="11">
        <v>13500</v>
      </c>
      <c r="E14" s="11">
        <v>6585.68</v>
      </c>
      <c r="F14" s="12">
        <f t="shared" si="0"/>
        <v>48.78281481481482</v>
      </c>
      <c r="G14" s="11">
        <v>13500</v>
      </c>
      <c r="H14" s="27">
        <v>9059.6299999999992</v>
      </c>
      <c r="I14" s="12">
        <f t="shared" si="1"/>
        <v>67.108370370370366</v>
      </c>
      <c r="L14" s="28"/>
    </row>
    <row r="15" spans="1:14" x14ac:dyDescent="0.2">
      <c r="A15" s="52"/>
      <c r="B15" s="41"/>
      <c r="C15" s="37" t="s">
        <v>17</v>
      </c>
      <c r="D15" s="11">
        <v>1200</v>
      </c>
      <c r="E15" s="11"/>
      <c r="F15" s="12">
        <f t="shared" si="0"/>
        <v>0</v>
      </c>
      <c r="G15" s="11">
        <v>1200</v>
      </c>
      <c r="H15" s="11">
        <v>0</v>
      </c>
      <c r="I15" s="12">
        <f t="shared" si="1"/>
        <v>0</v>
      </c>
      <c r="L15" s="28"/>
    </row>
    <row r="16" spans="1:14" x14ac:dyDescent="0.2">
      <c r="A16" s="52"/>
      <c r="B16" s="41"/>
      <c r="C16" s="37" t="s">
        <v>18</v>
      </c>
      <c r="D16" s="11"/>
      <c r="E16" s="11">
        <v>727.83</v>
      </c>
      <c r="F16" s="12"/>
      <c r="G16" s="11"/>
      <c r="H16" s="11">
        <v>35.25</v>
      </c>
      <c r="I16" s="12">
        <v>0</v>
      </c>
    </row>
    <row r="17" spans="1:12" x14ac:dyDescent="0.2">
      <c r="A17" s="52"/>
      <c r="B17" s="41"/>
      <c r="C17" s="38" t="s">
        <v>19</v>
      </c>
      <c r="D17" s="13">
        <f>SUM(D13:D16)</f>
        <v>79600</v>
      </c>
      <c r="E17" s="13">
        <f>SUM(E13:E16)</f>
        <v>45662.950000000004</v>
      </c>
      <c r="F17" s="14">
        <f t="shared" si="0"/>
        <v>57.365515075376891</v>
      </c>
      <c r="G17" s="13">
        <f>SUM(G13:G16)</f>
        <v>79600</v>
      </c>
      <c r="H17" s="13">
        <f>SUM(H13:H16)</f>
        <v>17373.769999999997</v>
      </c>
      <c r="I17" s="14">
        <f t="shared" si="1"/>
        <v>21.826344221105522</v>
      </c>
    </row>
    <row r="18" spans="1:12" x14ac:dyDescent="0.2">
      <c r="A18" s="53"/>
      <c r="B18" s="54" t="s">
        <v>20</v>
      </c>
      <c r="C18" s="54"/>
      <c r="D18" s="4">
        <f>D7+D8+D12+D17</f>
        <v>9986969</v>
      </c>
      <c r="E18" s="4">
        <f>E7+E8+E12+E17</f>
        <v>6032394.3500000006</v>
      </c>
      <c r="F18" s="15">
        <f t="shared" si="0"/>
        <v>60.402654198686314</v>
      </c>
      <c r="G18" s="4">
        <f>G7+G8+G12+G17</f>
        <v>10898340</v>
      </c>
      <c r="H18" s="4">
        <f>H7+H8+H12+H17</f>
        <v>6022475.629999999</v>
      </c>
      <c r="I18" s="16">
        <f t="shared" si="1"/>
        <v>55.260485817106087</v>
      </c>
    </row>
    <row r="19" spans="1:12" x14ac:dyDescent="0.2">
      <c r="A19" s="51" t="s">
        <v>128</v>
      </c>
      <c r="B19" s="43" t="s">
        <v>126</v>
      </c>
      <c r="C19" s="37" t="s">
        <v>21</v>
      </c>
      <c r="D19" s="11">
        <v>-608099</v>
      </c>
      <c r="E19" s="11">
        <v>-248667.04</v>
      </c>
      <c r="F19" s="12">
        <f t="shared" si="0"/>
        <v>40.892525723607505</v>
      </c>
      <c r="G19" s="11">
        <v>-832820</v>
      </c>
      <c r="H19" s="11">
        <v>-336709.88</v>
      </c>
      <c r="I19" s="12">
        <f t="shared" si="1"/>
        <v>40.430090535770034</v>
      </c>
    </row>
    <row r="20" spans="1:12" x14ac:dyDescent="0.2">
      <c r="A20" s="52"/>
      <c r="B20" s="43"/>
      <c r="C20" s="37" t="s">
        <v>22</v>
      </c>
      <c r="D20" s="11">
        <v>-169528</v>
      </c>
      <c r="E20" s="11">
        <v>-113242.66</v>
      </c>
      <c r="F20" s="12">
        <f t="shared" si="0"/>
        <v>66.798794299466763</v>
      </c>
      <c r="G20" s="11">
        <v>-179599</v>
      </c>
      <c r="H20" s="11">
        <v>-172612.18</v>
      </c>
      <c r="I20" s="12">
        <f t="shared" si="1"/>
        <v>96.109766758166799</v>
      </c>
    </row>
    <row r="21" spans="1:12" x14ac:dyDescent="0.2">
      <c r="A21" s="52"/>
      <c r="B21" s="43"/>
      <c r="C21" s="37" t="s">
        <v>23</v>
      </c>
      <c r="D21" s="11">
        <v>-34668</v>
      </c>
      <c r="E21" s="11">
        <v>-19824.39</v>
      </c>
      <c r="F21" s="12">
        <f t="shared" si="0"/>
        <v>57.183541017653162</v>
      </c>
      <c r="G21" s="11">
        <v>-37168</v>
      </c>
      <c r="H21" s="11">
        <v>-23631.02</v>
      </c>
      <c r="I21" s="12">
        <f t="shared" si="1"/>
        <v>63.578938872148086</v>
      </c>
    </row>
    <row r="22" spans="1:12" x14ac:dyDescent="0.2">
      <c r="A22" s="52"/>
      <c r="B22" s="43"/>
      <c r="C22" s="39" t="s">
        <v>24</v>
      </c>
      <c r="D22" s="17">
        <f>SUM(D19:D21)</f>
        <v>-812295</v>
      </c>
      <c r="E22" s="17">
        <f>SUM(E19:E21)</f>
        <v>-381734.09</v>
      </c>
      <c r="F22" s="18">
        <f t="shared" si="0"/>
        <v>46.994514308225469</v>
      </c>
      <c r="G22" s="17">
        <f>SUM(G19:G21)</f>
        <v>-1049587</v>
      </c>
      <c r="H22" s="17">
        <f>SUM(H19:H21)</f>
        <v>-532953.07999999996</v>
      </c>
      <c r="I22" s="18">
        <f t="shared" si="1"/>
        <v>50.777408637873755</v>
      </c>
    </row>
    <row r="23" spans="1:12" x14ac:dyDescent="0.2">
      <c r="A23" s="52"/>
      <c r="B23" s="41" t="s">
        <v>25</v>
      </c>
      <c r="C23" s="37" t="s">
        <v>26</v>
      </c>
      <c r="D23" s="11">
        <v>-5535153</v>
      </c>
      <c r="E23" s="11">
        <v>-2748199.89</v>
      </c>
      <c r="F23" s="12">
        <f t="shared" si="0"/>
        <v>49.649935421839295</v>
      </c>
      <c r="G23" s="11">
        <v>-5967585</v>
      </c>
      <c r="H23" s="11">
        <v>-2995469.03</v>
      </c>
      <c r="I23" s="12">
        <f t="shared" si="1"/>
        <v>50.195665918457799</v>
      </c>
    </row>
    <row r="24" spans="1:12" x14ac:dyDescent="0.2">
      <c r="A24" s="52"/>
      <c r="B24" s="41"/>
      <c r="C24" s="37" t="s">
        <v>27</v>
      </c>
      <c r="D24" s="11">
        <v>-3084738</v>
      </c>
      <c r="E24" s="11">
        <v>-1410540.79</v>
      </c>
      <c r="F24" s="12">
        <f t="shared" si="0"/>
        <v>45.726437383012758</v>
      </c>
      <c r="G24" s="11">
        <v>-3485665</v>
      </c>
      <c r="H24" s="11">
        <v>-1842648.71</v>
      </c>
      <c r="I24" s="12">
        <f t="shared" si="1"/>
        <v>52.863620284795012</v>
      </c>
    </row>
    <row r="25" spans="1:12" x14ac:dyDescent="0.2">
      <c r="A25" s="52"/>
      <c r="B25" s="41"/>
      <c r="C25" s="37" t="s">
        <v>28</v>
      </c>
      <c r="D25" s="11">
        <v>-247109</v>
      </c>
      <c r="E25" s="11">
        <v>-289606.84999999998</v>
      </c>
      <c r="F25" s="12">
        <f t="shared" si="0"/>
        <v>117.19801787874987</v>
      </c>
      <c r="G25" s="11">
        <v>-106000</v>
      </c>
      <c r="H25" s="27">
        <v>-558</v>
      </c>
      <c r="I25" s="26">
        <f t="shared" si="1"/>
        <v>0.52641509433962264</v>
      </c>
    </row>
    <row r="26" spans="1:12" x14ac:dyDescent="0.2">
      <c r="A26" s="52"/>
      <c r="B26" s="41"/>
      <c r="C26" s="39" t="s">
        <v>29</v>
      </c>
      <c r="D26" s="17">
        <f>SUM(D23:D25)</f>
        <v>-8867000</v>
      </c>
      <c r="E26" s="17">
        <f>SUM(E23:E25)</f>
        <v>-4448347.53</v>
      </c>
      <c r="F26" s="18">
        <f t="shared" si="0"/>
        <v>50.167447050862755</v>
      </c>
      <c r="G26" s="17">
        <f>SUM(G23:G25)</f>
        <v>-9559250</v>
      </c>
      <c r="H26" s="17">
        <f>SUM(H23:H25)</f>
        <v>-4838675.74</v>
      </c>
      <c r="I26" s="18">
        <f t="shared" si="1"/>
        <v>50.617734027251096</v>
      </c>
      <c r="L26" s="28"/>
    </row>
    <row r="27" spans="1:12" x14ac:dyDescent="0.2">
      <c r="A27" s="53"/>
      <c r="B27" s="44" t="s">
        <v>30</v>
      </c>
      <c r="C27" s="44"/>
      <c r="D27" s="2">
        <f>D22+D26</f>
        <v>-9679295</v>
      </c>
      <c r="E27" s="2">
        <f>E22+E26</f>
        <v>-4830081.62</v>
      </c>
      <c r="F27" s="19">
        <f t="shared" si="0"/>
        <v>49.901171727899609</v>
      </c>
      <c r="G27" s="2">
        <f>G22+G26</f>
        <v>-10608837</v>
      </c>
      <c r="H27" s="2">
        <f>H22+H26</f>
        <v>-5371628.8200000003</v>
      </c>
      <c r="I27" s="18">
        <f t="shared" si="1"/>
        <v>50.633531460611572</v>
      </c>
    </row>
    <row r="28" spans="1:12" x14ac:dyDescent="0.2">
      <c r="A28" s="42" t="s">
        <v>31</v>
      </c>
      <c r="B28" s="42"/>
      <c r="C28" s="42"/>
      <c r="D28" s="3">
        <f>D18+D27</f>
        <v>307674</v>
      </c>
      <c r="E28" s="3">
        <f>E18+E27</f>
        <v>1202312.7300000004</v>
      </c>
      <c r="F28" s="20"/>
      <c r="G28" s="3">
        <f>G18+G27</f>
        <v>289503</v>
      </c>
      <c r="H28" s="3">
        <f>H18+H27</f>
        <v>650846.80999999866</v>
      </c>
      <c r="I28" s="20"/>
    </row>
    <row r="29" spans="1:12" x14ac:dyDescent="0.2">
      <c r="A29" s="41" t="s">
        <v>32</v>
      </c>
      <c r="B29" s="41" t="s">
        <v>33</v>
      </c>
      <c r="C29" s="41"/>
      <c r="D29" s="11">
        <v>150000</v>
      </c>
      <c r="E29" s="11">
        <v>11440</v>
      </c>
      <c r="F29" s="12">
        <f t="shared" si="0"/>
        <v>7.626666666666666</v>
      </c>
      <c r="G29" s="11">
        <v>50000</v>
      </c>
      <c r="H29" s="11">
        <v>29353</v>
      </c>
      <c r="I29" s="12">
        <f t="shared" si="1"/>
        <v>58.706000000000003</v>
      </c>
    </row>
    <row r="30" spans="1:12" x14ac:dyDescent="0.2">
      <c r="A30" s="41"/>
      <c r="B30" s="41" t="s">
        <v>34</v>
      </c>
      <c r="C30" s="41"/>
      <c r="D30" s="11">
        <v>-2469393</v>
      </c>
      <c r="E30" s="11">
        <v>-798975.46</v>
      </c>
      <c r="F30" s="12">
        <f t="shared" si="0"/>
        <v>32.355135857273424</v>
      </c>
      <c r="G30" s="11">
        <v>-1247723</v>
      </c>
      <c r="H30" s="11">
        <v>-67805.67</v>
      </c>
      <c r="I30" s="12">
        <f t="shared" si="1"/>
        <v>5.4343528170916136</v>
      </c>
    </row>
    <row r="31" spans="1:12" x14ac:dyDescent="0.2">
      <c r="A31" s="41"/>
      <c r="B31" s="41" t="s">
        <v>35</v>
      </c>
      <c r="C31" s="41"/>
      <c r="D31" s="11">
        <v>2101750</v>
      </c>
      <c r="E31" s="11">
        <v>299277.92</v>
      </c>
      <c r="F31" s="12">
        <f t="shared" si="0"/>
        <v>14.239463304389199</v>
      </c>
      <c r="G31" s="11">
        <v>327875</v>
      </c>
      <c r="H31" s="11">
        <v>275949.90000000002</v>
      </c>
      <c r="I31" s="12">
        <f t="shared" si="1"/>
        <v>84.163141441097991</v>
      </c>
    </row>
    <row r="32" spans="1:12" x14ac:dyDescent="0.2">
      <c r="A32" s="41"/>
      <c r="B32" s="41" t="s">
        <v>36</v>
      </c>
      <c r="C32" s="41"/>
      <c r="D32" s="11">
        <v>-858618</v>
      </c>
      <c r="E32" s="11">
        <v>-53267.67</v>
      </c>
      <c r="F32" s="12">
        <f t="shared" si="0"/>
        <v>6.2038846145783104</v>
      </c>
      <c r="G32" s="11">
        <v>-902077</v>
      </c>
      <c r="H32" s="11">
        <v>-527131.97</v>
      </c>
      <c r="I32" s="12">
        <f t="shared" si="1"/>
        <v>58.435363056590504</v>
      </c>
    </row>
    <row r="33" spans="1:14" x14ac:dyDescent="0.2">
      <c r="A33" s="41"/>
      <c r="B33" s="41" t="s">
        <v>37</v>
      </c>
      <c r="C33" s="41"/>
      <c r="D33" s="11">
        <v>0</v>
      </c>
      <c r="E33" s="11">
        <v>52.37</v>
      </c>
      <c r="F33" s="12"/>
      <c r="G33" s="11">
        <v>0</v>
      </c>
      <c r="H33" s="11">
        <v>91.79</v>
      </c>
      <c r="I33" s="12"/>
    </row>
    <row r="34" spans="1:14" x14ac:dyDescent="0.2">
      <c r="A34" s="41"/>
      <c r="B34" s="41" t="s">
        <v>38</v>
      </c>
      <c r="C34" s="41"/>
      <c r="D34" s="11">
        <v>-13310</v>
      </c>
      <c r="E34" s="11">
        <v>-12778.15</v>
      </c>
      <c r="F34" s="12">
        <f t="shared" si="0"/>
        <v>96.004132231404952</v>
      </c>
      <c r="G34" s="11">
        <v>-40966</v>
      </c>
      <c r="H34" s="27">
        <v>-16631.91</v>
      </c>
      <c r="I34" s="12">
        <f t="shared" si="1"/>
        <v>40.599301860079088</v>
      </c>
    </row>
    <row r="35" spans="1:14" x14ac:dyDescent="0.2">
      <c r="A35" s="41"/>
      <c r="B35" s="44" t="s">
        <v>39</v>
      </c>
      <c r="C35" s="44"/>
      <c r="D35" s="17">
        <f>SUM(D29:D34)</f>
        <v>-1089571</v>
      </c>
      <c r="E35" s="17">
        <f>SUM(E29:E34)</f>
        <v>-554250.99</v>
      </c>
      <c r="F35" s="18">
        <f t="shared" si="0"/>
        <v>50.868735493143632</v>
      </c>
      <c r="G35" s="17">
        <f>SUM(G29:G34)</f>
        <v>-1812891</v>
      </c>
      <c r="H35" s="17">
        <f>SUM(H29:H34)</f>
        <v>-306174.85999999993</v>
      </c>
      <c r="I35" s="18">
        <f t="shared" si="1"/>
        <v>16.888762755179432</v>
      </c>
      <c r="M35" s="34"/>
    </row>
    <row r="36" spans="1:14" x14ac:dyDescent="0.2">
      <c r="A36" s="41" t="s">
        <v>40</v>
      </c>
      <c r="B36" s="41"/>
      <c r="C36" s="41"/>
      <c r="D36" s="11">
        <f>D28+D35</f>
        <v>-781897</v>
      </c>
      <c r="E36" s="11">
        <f>E28+E35</f>
        <v>648061.74000000046</v>
      </c>
      <c r="F36" s="12"/>
      <c r="G36" s="11">
        <f>G28+G35</f>
        <v>-1523388</v>
      </c>
      <c r="H36" s="11">
        <f>H28+H35</f>
        <v>344671.94999999873</v>
      </c>
      <c r="I36" s="12"/>
      <c r="L36" s="28"/>
      <c r="M36" s="28"/>
      <c r="N36" s="35"/>
    </row>
    <row r="37" spans="1:14" x14ac:dyDescent="0.2">
      <c r="A37" s="41" t="s">
        <v>41</v>
      </c>
      <c r="B37" s="41" t="s">
        <v>42</v>
      </c>
      <c r="C37" s="41"/>
      <c r="D37" s="11">
        <v>800000</v>
      </c>
      <c r="E37" s="11">
        <v>0</v>
      </c>
      <c r="F37" s="12">
        <f t="shared" si="0"/>
        <v>0</v>
      </c>
      <c r="G37" s="11">
        <v>900000</v>
      </c>
      <c r="H37" s="11">
        <v>0</v>
      </c>
      <c r="I37" s="12"/>
      <c r="L37" s="28"/>
      <c r="M37" s="28"/>
      <c r="N37" s="35"/>
    </row>
    <row r="38" spans="1:14" x14ac:dyDescent="0.2">
      <c r="A38" s="41"/>
      <c r="B38" s="41" t="s">
        <v>43</v>
      </c>
      <c r="C38" s="41"/>
      <c r="D38" s="11">
        <v>-386532</v>
      </c>
      <c r="E38" s="11">
        <v>-192310.08</v>
      </c>
      <c r="F38" s="12">
        <f t="shared" si="0"/>
        <v>49.752693179348668</v>
      </c>
      <c r="G38" s="11">
        <v>-459000</v>
      </c>
      <c r="H38" s="11">
        <v>-224213.02</v>
      </c>
      <c r="I38" s="12">
        <f t="shared" si="1"/>
        <v>48.84815250544662</v>
      </c>
      <c r="L38" s="28"/>
      <c r="M38" s="28"/>
      <c r="N38" s="35"/>
    </row>
    <row r="39" spans="1:14" x14ac:dyDescent="0.2">
      <c r="A39" s="41"/>
      <c r="B39" s="44" t="s">
        <v>44</v>
      </c>
      <c r="C39" s="44"/>
      <c r="D39" s="17">
        <f>D37+D38</f>
        <v>413468</v>
      </c>
      <c r="E39" s="17">
        <f>E37+E38</f>
        <v>-192310.08</v>
      </c>
      <c r="F39" s="18">
        <f t="shared" si="0"/>
        <v>-46.511478518289202</v>
      </c>
      <c r="G39" s="17">
        <f>G37+G38</f>
        <v>441000</v>
      </c>
      <c r="H39" s="17">
        <f>H37+H38</f>
        <v>-224213.02</v>
      </c>
      <c r="I39" s="18">
        <f t="shared" si="1"/>
        <v>-50.841954648526077</v>
      </c>
      <c r="L39" s="28"/>
      <c r="M39" s="28"/>
      <c r="N39" s="35"/>
    </row>
    <row r="40" spans="1:14" x14ac:dyDescent="0.2">
      <c r="A40" s="42" t="s">
        <v>45</v>
      </c>
      <c r="B40" s="42"/>
      <c r="C40" s="42"/>
      <c r="D40" s="21">
        <f>D36+D39</f>
        <v>-368429</v>
      </c>
      <c r="E40" s="21">
        <f>E36+E39+E41</f>
        <v>1476529.7700000005</v>
      </c>
      <c r="F40" s="22">
        <f t="shared" si="0"/>
        <v>-400.76372109687355</v>
      </c>
      <c r="G40" s="21">
        <f>G36+G39</f>
        <v>-1082388</v>
      </c>
      <c r="H40" s="21">
        <f>H36+H39+H41</f>
        <v>114408.50999999874</v>
      </c>
      <c r="I40" s="22"/>
      <c r="K40" s="31"/>
      <c r="L40" s="33"/>
      <c r="M40" s="33"/>
      <c r="N40" s="31"/>
    </row>
    <row r="41" spans="1:14" x14ac:dyDescent="0.2">
      <c r="A41" s="40" t="s">
        <v>112</v>
      </c>
      <c r="B41" s="40"/>
      <c r="C41" s="40"/>
      <c r="D41" s="21">
        <v>0</v>
      </c>
      <c r="E41" s="21">
        <v>1020778.11</v>
      </c>
      <c r="F41" s="22"/>
      <c r="G41" s="21">
        <v>0</v>
      </c>
      <c r="H41" s="21">
        <v>-6050.42</v>
      </c>
      <c r="I41" s="22"/>
    </row>
    <row r="42" spans="1:14" x14ac:dyDescent="0.2">
      <c r="A42" s="41"/>
      <c r="B42" s="43" t="s">
        <v>46</v>
      </c>
      <c r="C42" s="37" t="s">
        <v>47</v>
      </c>
      <c r="D42" s="11">
        <v>47394</v>
      </c>
      <c r="E42" s="11">
        <v>20891</v>
      </c>
      <c r="F42" s="12">
        <f t="shared" si="0"/>
        <v>44.079419335780898</v>
      </c>
      <c r="G42" s="11">
        <v>47453</v>
      </c>
      <c r="H42" s="11">
        <v>21050.29</v>
      </c>
      <c r="I42" s="12">
        <f t="shared" si="1"/>
        <v>44.360293342886649</v>
      </c>
    </row>
    <row r="43" spans="1:14" x14ac:dyDescent="0.2">
      <c r="A43" s="41"/>
      <c r="B43" s="43"/>
      <c r="C43" s="37" t="s">
        <v>48</v>
      </c>
      <c r="D43" s="11">
        <v>584727</v>
      </c>
      <c r="E43" s="11">
        <v>287473.84999999998</v>
      </c>
      <c r="F43" s="12">
        <f t="shared" si="0"/>
        <v>49.163772153500688</v>
      </c>
      <c r="G43" s="11">
        <v>556677</v>
      </c>
      <c r="H43" s="11">
        <v>276392.48</v>
      </c>
      <c r="I43" s="12">
        <f t="shared" si="1"/>
        <v>49.650422058033648</v>
      </c>
    </row>
    <row r="44" spans="1:14" x14ac:dyDescent="0.2">
      <c r="A44" s="41"/>
      <c r="B44" s="43"/>
      <c r="C44" s="37" t="s">
        <v>49</v>
      </c>
      <c r="D44" s="11">
        <v>111767</v>
      </c>
      <c r="E44" s="11">
        <v>0</v>
      </c>
      <c r="F44" s="12">
        <f t="shared" si="0"/>
        <v>0</v>
      </c>
      <c r="G44" s="11">
        <v>105500</v>
      </c>
      <c r="H44" s="11">
        <v>0</v>
      </c>
      <c r="I44" s="12">
        <f t="shared" si="1"/>
        <v>0</v>
      </c>
    </row>
    <row r="45" spans="1:14" x14ac:dyDescent="0.2">
      <c r="A45" s="41"/>
      <c r="B45" s="43"/>
      <c r="C45" s="37" t="s">
        <v>50</v>
      </c>
      <c r="D45" s="11">
        <v>34668</v>
      </c>
      <c r="E45" s="11">
        <v>18761.04</v>
      </c>
      <c r="F45" s="12">
        <f t="shared" si="0"/>
        <v>54.116303219106968</v>
      </c>
      <c r="G45" s="11">
        <v>42767</v>
      </c>
      <c r="H45" s="11">
        <v>42503.23</v>
      </c>
      <c r="I45" s="12">
        <f t="shared" si="1"/>
        <v>99.383239413566542</v>
      </c>
    </row>
    <row r="46" spans="1:14" x14ac:dyDescent="0.2">
      <c r="A46" s="41"/>
      <c r="B46" s="43"/>
      <c r="C46" s="37" t="s">
        <v>51</v>
      </c>
      <c r="D46" s="11">
        <v>13310</v>
      </c>
      <c r="E46" s="11">
        <v>12710.46</v>
      </c>
      <c r="F46" s="12">
        <f t="shared" si="0"/>
        <v>95.495567242674667</v>
      </c>
      <c r="G46" s="11">
        <v>40966</v>
      </c>
      <c r="H46" s="11">
        <v>16631.91</v>
      </c>
      <c r="I46" s="12">
        <f t="shared" si="1"/>
        <v>40.599301860079088</v>
      </c>
    </row>
    <row r="47" spans="1:14" x14ac:dyDescent="0.2">
      <c r="A47" s="41"/>
      <c r="B47" s="43"/>
      <c r="C47" s="37" t="s">
        <v>52</v>
      </c>
      <c r="D47" s="11">
        <v>300</v>
      </c>
      <c r="E47" s="11">
        <v>57.86</v>
      </c>
      <c r="F47" s="12">
        <f t="shared" si="0"/>
        <v>19.286666666666665</v>
      </c>
      <c r="G47" s="11">
        <v>34668</v>
      </c>
      <c r="H47" s="11">
        <v>21223.02</v>
      </c>
      <c r="I47" s="12">
        <f t="shared" si="1"/>
        <v>61.21789546555901</v>
      </c>
    </row>
    <row r="48" spans="1:14" x14ac:dyDescent="0.2">
      <c r="A48" s="41"/>
      <c r="B48" s="43"/>
      <c r="C48" s="39" t="s">
        <v>53</v>
      </c>
      <c r="D48" s="17">
        <f>SUM(D42:D47)</f>
        <v>792166</v>
      </c>
      <c r="E48" s="17">
        <f>SUM(E42:E47)</f>
        <v>339894.20999999996</v>
      </c>
      <c r="F48" s="18">
        <f t="shared" si="0"/>
        <v>42.90694248427728</v>
      </c>
      <c r="G48" s="17">
        <f>SUM(G42:G47)</f>
        <v>828031</v>
      </c>
      <c r="H48" s="17">
        <f>SUM(H42:H47)</f>
        <v>377800.92999999993</v>
      </c>
      <c r="I48" s="18">
        <f t="shared" si="1"/>
        <v>45.626423406853114</v>
      </c>
    </row>
    <row r="49" spans="1:14" x14ac:dyDescent="0.2">
      <c r="A49" s="41"/>
      <c r="B49" s="44" t="s">
        <v>54</v>
      </c>
      <c r="C49" s="44"/>
      <c r="D49" s="17">
        <v>1000</v>
      </c>
      <c r="E49" s="17">
        <v>0</v>
      </c>
      <c r="F49" s="18">
        <f t="shared" si="0"/>
        <v>0</v>
      </c>
      <c r="G49" s="17">
        <v>1000</v>
      </c>
      <c r="H49" s="17">
        <v>0</v>
      </c>
      <c r="I49" s="18">
        <f t="shared" si="1"/>
        <v>0</v>
      </c>
    </row>
    <row r="50" spans="1:14" x14ac:dyDescent="0.2">
      <c r="A50" s="41"/>
      <c r="B50" s="43" t="s">
        <v>55</v>
      </c>
      <c r="C50" s="37" t="s">
        <v>56</v>
      </c>
      <c r="D50" s="11">
        <v>13736</v>
      </c>
      <c r="E50" s="11">
        <v>2995.4</v>
      </c>
      <c r="F50" s="12">
        <f t="shared" si="0"/>
        <v>21.806930693069308</v>
      </c>
      <c r="G50" s="11">
        <v>17887</v>
      </c>
      <c r="H50" s="27">
        <v>1668.81</v>
      </c>
      <c r="I50" s="26">
        <f t="shared" si="1"/>
        <v>9.329736680270587</v>
      </c>
    </row>
    <row r="51" spans="1:14" x14ac:dyDescent="0.2">
      <c r="A51" s="41"/>
      <c r="B51" s="43"/>
      <c r="C51" s="37" t="s">
        <v>57</v>
      </c>
      <c r="D51" s="11">
        <v>23455</v>
      </c>
      <c r="E51" s="11">
        <v>12027.84</v>
      </c>
      <c r="F51" s="12">
        <f t="shared" si="0"/>
        <v>51.280494564058834</v>
      </c>
      <c r="G51" s="11">
        <v>0</v>
      </c>
      <c r="H51" s="11">
        <v>0</v>
      </c>
      <c r="I51" s="12"/>
    </row>
    <row r="52" spans="1:14" x14ac:dyDescent="0.2">
      <c r="A52" s="41"/>
      <c r="B52" s="43"/>
      <c r="C52" s="39" t="s">
        <v>58</v>
      </c>
      <c r="D52" s="17">
        <f>SUM(D50:D51)</f>
        <v>37191</v>
      </c>
      <c r="E52" s="17">
        <f>SUM(E50:E51)</f>
        <v>15023.24</v>
      </c>
      <c r="F52" s="18">
        <f t="shared" si="0"/>
        <v>40.394826705385711</v>
      </c>
      <c r="G52" s="17">
        <f>SUM(G50:G51)</f>
        <v>17887</v>
      </c>
      <c r="H52" s="17">
        <f>SUM(H50:H51)</f>
        <v>1668.81</v>
      </c>
      <c r="I52" s="18">
        <f t="shared" ref="I52:I96" si="2">H52/G52*100</f>
        <v>9.329736680270587</v>
      </c>
      <c r="L52" s="28"/>
    </row>
    <row r="53" spans="1:14" x14ac:dyDescent="0.2">
      <c r="A53" s="41"/>
      <c r="B53" s="41" t="s">
        <v>120</v>
      </c>
      <c r="C53" s="37" t="s">
        <v>59</v>
      </c>
      <c r="D53" s="11">
        <v>495500</v>
      </c>
      <c r="E53" s="11">
        <v>160089.63</v>
      </c>
      <c r="F53" s="12">
        <f t="shared" si="0"/>
        <v>32.308704339051467</v>
      </c>
      <c r="G53" s="11">
        <v>500000</v>
      </c>
      <c r="H53" s="11">
        <v>309789.43</v>
      </c>
      <c r="I53" s="12">
        <f t="shared" si="2"/>
        <v>61.957885999999995</v>
      </c>
    </row>
    <row r="54" spans="1:14" x14ac:dyDescent="0.2">
      <c r="A54" s="41"/>
      <c r="B54" s="41"/>
      <c r="C54" s="37" t="s">
        <v>60</v>
      </c>
      <c r="D54" s="11">
        <v>53536</v>
      </c>
      <c r="E54" s="11">
        <v>32821.79</v>
      </c>
      <c r="F54" s="12">
        <f t="shared" si="0"/>
        <v>61.30788628212791</v>
      </c>
      <c r="G54" s="11">
        <v>63536</v>
      </c>
      <c r="H54" s="11">
        <v>34297.25</v>
      </c>
      <c r="I54" s="12">
        <f t="shared" si="2"/>
        <v>53.980814026693523</v>
      </c>
    </row>
    <row r="55" spans="1:14" x14ac:dyDescent="0.2">
      <c r="A55" s="41"/>
      <c r="B55" s="41"/>
      <c r="C55" s="37" t="s">
        <v>61</v>
      </c>
      <c r="D55" s="11">
        <v>168370</v>
      </c>
      <c r="E55" s="11">
        <v>44944.5</v>
      </c>
      <c r="F55" s="12">
        <f t="shared" si="0"/>
        <v>26.693888459939419</v>
      </c>
      <c r="G55" s="11">
        <v>175870</v>
      </c>
      <c r="H55" s="11">
        <v>79866.91</v>
      </c>
      <c r="I55" s="12">
        <f t="shared" si="2"/>
        <v>45.412469437652817</v>
      </c>
    </row>
    <row r="56" spans="1:14" x14ac:dyDescent="0.2">
      <c r="A56" s="41"/>
      <c r="B56" s="41"/>
      <c r="C56" s="39" t="s">
        <v>62</v>
      </c>
      <c r="D56" s="17">
        <f>SUM(D53:D55)</f>
        <v>717406</v>
      </c>
      <c r="E56" s="17">
        <f>SUM(E53:E55)</f>
        <v>237855.92</v>
      </c>
      <c r="F56" s="18">
        <f t="shared" si="0"/>
        <v>33.154994521930405</v>
      </c>
      <c r="G56" s="17">
        <f>SUM(G53:G55)</f>
        <v>739406</v>
      </c>
      <c r="H56" s="17">
        <f>SUM(H53:H55)</f>
        <v>423953.58999999997</v>
      </c>
      <c r="I56" s="18">
        <f t="shared" si="2"/>
        <v>57.337050280901146</v>
      </c>
    </row>
    <row r="57" spans="1:14" x14ac:dyDescent="0.2">
      <c r="A57" s="41"/>
      <c r="B57" s="41"/>
      <c r="C57" s="37" t="s">
        <v>63</v>
      </c>
      <c r="D57" s="11">
        <v>2000</v>
      </c>
      <c r="E57" s="11">
        <v>5135.57</v>
      </c>
      <c r="F57" s="12">
        <f t="shared" si="0"/>
        <v>256.77849999999995</v>
      </c>
      <c r="G57" s="11">
        <v>1500</v>
      </c>
      <c r="H57" s="11">
        <v>1289.56</v>
      </c>
      <c r="I57" s="12">
        <f t="shared" si="2"/>
        <v>85.970666666666659</v>
      </c>
    </row>
    <row r="58" spans="1:14" x14ac:dyDescent="0.2">
      <c r="A58" s="41"/>
      <c r="B58" s="41"/>
      <c r="C58" s="37" t="s">
        <v>121</v>
      </c>
      <c r="D58" s="11">
        <v>10811</v>
      </c>
      <c r="E58" s="11">
        <v>27619.95</v>
      </c>
      <c r="F58" s="12">
        <f t="shared" si="0"/>
        <v>255.4800665988345</v>
      </c>
      <c r="G58" s="11">
        <v>11500</v>
      </c>
      <c r="H58" s="11">
        <v>2021.2</v>
      </c>
      <c r="I58" s="12">
        <f t="shared" si="2"/>
        <v>17.575652173913046</v>
      </c>
    </row>
    <row r="59" spans="1:14" x14ac:dyDescent="0.2">
      <c r="A59" s="41"/>
      <c r="B59" s="37" t="s">
        <v>64</v>
      </c>
      <c r="C59" s="39" t="s">
        <v>65</v>
      </c>
      <c r="D59" s="17">
        <f>D57+D58</f>
        <v>12811</v>
      </c>
      <c r="E59" s="17">
        <f>E57+E58</f>
        <v>32755.52</v>
      </c>
      <c r="F59" s="18">
        <f t="shared" si="0"/>
        <v>255.68277261728204</v>
      </c>
      <c r="G59" s="17">
        <f>G57+G58</f>
        <v>13000</v>
      </c>
      <c r="H59" s="17">
        <f>H57+H58</f>
        <v>3310.76</v>
      </c>
      <c r="I59" s="18">
        <f t="shared" si="2"/>
        <v>25.467384615384621</v>
      </c>
    </row>
    <row r="60" spans="1:14" x14ac:dyDescent="0.2">
      <c r="A60" s="41"/>
      <c r="B60" s="43" t="s">
        <v>66</v>
      </c>
      <c r="C60" s="37" t="s">
        <v>67</v>
      </c>
      <c r="D60" s="11">
        <v>54000</v>
      </c>
      <c r="E60" s="11">
        <v>1216.19</v>
      </c>
      <c r="F60" s="12">
        <f t="shared" si="0"/>
        <v>2.2522037037037039</v>
      </c>
      <c r="G60" s="11">
        <v>68000</v>
      </c>
      <c r="H60" s="11">
        <v>0</v>
      </c>
      <c r="I60" s="12">
        <f t="shared" si="2"/>
        <v>0</v>
      </c>
    </row>
    <row r="61" spans="1:14" x14ac:dyDescent="0.2">
      <c r="A61" s="41"/>
      <c r="B61" s="43"/>
      <c r="C61" s="37" t="s">
        <v>68</v>
      </c>
      <c r="D61" s="11">
        <v>108000</v>
      </c>
      <c r="E61" s="11">
        <v>29119.37</v>
      </c>
      <c r="F61" s="12">
        <f t="shared" si="0"/>
        <v>26.962379629629631</v>
      </c>
      <c r="G61" s="11">
        <v>113000</v>
      </c>
      <c r="H61" s="11">
        <v>19110.3</v>
      </c>
      <c r="I61" s="12">
        <f t="shared" si="2"/>
        <v>16.911769911504422</v>
      </c>
    </row>
    <row r="62" spans="1:14" x14ac:dyDescent="0.2">
      <c r="A62" s="41"/>
      <c r="B62" s="43"/>
      <c r="C62" s="37" t="s">
        <v>69</v>
      </c>
      <c r="D62" s="11">
        <v>676676</v>
      </c>
      <c r="E62" s="11">
        <v>300631.69</v>
      </c>
      <c r="F62" s="12">
        <f t="shared" si="0"/>
        <v>44.427715775348915</v>
      </c>
      <c r="G62" s="11">
        <v>880301</v>
      </c>
      <c r="H62" s="11">
        <v>387856.39</v>
      </c>
      <c r="I62" s="12">
        <f t="shared" si="2"/>
        <v>44.059519414382123</v>
      </c>
    </row>
    <row r="63" spans="1:14" x14ac:dyDescent="0.2">
      <c r="A63" s="41"/>
      <c r="B63" s="43"/>
      <c r="C63" s="39" t="s">
        <v>70</v>
      </c>
      <c r="D63" s="17">
        <f>SUM(D60:D62)</f>
        <v>838676</v>
      </c>
      <c r="E63" s="17">
        <f>SUM(E60:E62)</f>
        <v>330967.25</v>
      </c>
      <c r="F63" s="18">
        <f t="shared" si="0"/>
        <v>39.463064401509044</v>
      </c>
      <c r="G63" s="17">
        <f>SUM(G60:G62)</f>
        <v>1061301</v>
      </c>
      <c r="H63" s="17">
        <f>SUM(H60:H62)</f>
        <v>406966.69</v>
      </c>
      <c r="I63" s="18">
        <f t="shared" si="2"/>
        <v>38.346019649467969</v>
      </c>
    </row>
    <row r="64" spans="1:14" x14ac:dyDescent="0.2">
      <c r="A64" s="41"/>
      <c r="B64" s="47" t="s">
        <v>122</v>
      </c>
      <c r="C64" s="37" t="s">
        <v>71</v>
      </c>
      <c r="D64" s="11">
        <v>33345</v>
      </c>
      <c r="E64" s="11">
        <v>20104.77</v>
      </c>
      <c r="F64" s="12">
        <f t="shared" si="0"/>
        <v>60.2932073774179</v>
      </c>
      <c r="G64" s="11">
        <v>38727</v>
      </c>
      <c r="H64" s="11">
        <v>13211.07</v>
      </c>
      <c r="I64" s="12">
        <f t="shared" si="2"/>
        <v>34.113331784026649</v>
      </c>
      <c r="N64" s="31"/>
    </row>
    <row r="65" spans="1:14" x14ac:dyDescent="0.2">
      <c r="A65" s="41"/>
      <c r="B65" s="46"/>
      <c r="C65" s="39" t="s">
        <v>72</v>
      </c>
      <c r="D65" s="17">
        <v>33345</v>
      </c>
      <c r="E65" s="17">
        <f>E64</f>
        <v>20104.77</v>
      </c>
      <c r="F65" s="18">
        <f t="shared" si="0"/>
        <v>60.2932073774179</v>
      </c>
      <c r="G65" s="17">
        <v>38727</v>
      </c>
      <c r="H65" s="17">
        <f>H64</f>
        <v>13211.07</v>
      </c>
      <c r="I65" s="18">
        <f t="shared" si="2"/>
        <v>34.113331784026649</v>
      </c>
      <c r="L65" s="28"/>
      <c r="M65" s="28"/>
      <c r="N65" s="35"/>
    </row>
    <row r="66" spans="1:14" x14ac:dyDescent="0.2">
      <c r="A66" s="41"/>
      <c r="B66" s="48" t="s">
        <v>75</v>
      </c>
      <c r="C66" s="37" t="s">
        <v>73</v>
      </c>
      <c r="D66" s="11">
        <v>923774</v>
      </c>
      <c r="E66" s="11">
        <v>112656.22</v>
      </c>
      <c r="F66" s="12">
        <f t="shared" si="0"/>
        <v>12.195214413915092</v>
      </c>
      <c r="G66" s="11">
        <v>935099</v>
      </c>
      <c r="H66" s="11">
        <v>554163.28</v>
      </c>
      <c r="I66" s="12">
        <f t="shared" si="2"/>
        <v>59.262525144396484</v>
      </c>
      <c r="L66" s="28"/>
      <c r="M66" s="28"/>
      <c r="N66" s="35"/>
    </row>
    <row r="67" spans="1:14" x14ac:dyDescent="0.2">
      <c r="A67" s="41"/>
      <c r="B67" s="49"/>
      <c r="C67" s="37" t="s">
        <v>74</v>
      </c>
      <c r="D67" s="11">
        <v>84822</v>
      </c>
      <c r="E67" s="11">
        <v>59156.85</v>
      </c>
      <c r="F67" s="12">
        <f t="shared" si="0"/>
        <v>69.742342788427521</v>
      </c>
      <c r="G67" s="11">
        <v>124386</v>
      </c>
      <c r="H67" s="11">
        <v>71508.34</v>
      </c>
      <c r="I67" s="12">
        <f t="shared" si="2"/>
        <v>57.489058254144354</v>
      </c>
      <c r="L67" s="28"/>
      <c r="M67" s="28"/>
      <c r="N67" s="35"/>
    </row>
    <row r="68" spans="1:14" x14ac:dyDescent="0.2">
      <c r="A68" s="41"/>
      <c r="B68" s="49"/>
      <c r="C68" s="37" t="s">
        <v>76</v>
      </c>
      <c r="D68" s="11">
        <v>969767</v>
      </c>
      <c r="E68" s="11">
        <v>503625.57</v>
      </c>
      <c r="F68" s="12">
        <f t="shared" si="0"/>
        <v>51.932636396165265</v>
      </c>
      <c r="G68" s="11">
        <v>482561</v>
      </c>
      <c r="H68" s="11">
        <v>62479.57</v>
      </c>
      <c r="I68" s="12">
        <f t="shared" si="2"/>
        <v>12.947496793151538</v>
      </c>
      <c r="L68" s="28"/>
      <c r="M68" s="28"/>
      <c r="N68" s="35"/>
    </row>
    <row r="69" spans="1:14" x14ac:dyDescent="0.2">
      <c r="A69" s="41"/>
      <c r="B69" s="49"/>
      <c r="C69" s="37" t="s">
        <v>77</v>
      </c>
      <c r="D69" s="11">
        <v>185218</v>
      </c>
      <c r="E69" s="11">
        <v>94448.91</v>
      </c>
      <c r="F69" s="12">
        <f t="shared" si="0"/>
        <v>50.993375373883751</v>
      </c>
      <c r="G69" s="11">
        <v>202916</v>
      </c>
      <c r="H69" s="11">
        <v>91078.66</v>
      </c>
      <c r="I69" s="12">
        <f t="shared" si="2"/>
        <v>44.884908040765637</v>
      </c>
      <c r="L69" s="28"/>
      <c r="M69" s="28"/>
      <c r="N69" s="35"/>
    </row>
    <row r="70" spans="1:14" x14ac:dyDescent="0.2">
      <c r="A70" s="41"/>
      <c r="B70" s="49"/>
      <c r="C70" s="37" t="s">
        <v>78</v>
      </c>
      <c r="D70" s="11">
        <v>330485</v>
      </c>
      <c r="E70" s="11">
        <v>153332.26999999999</v>
      </c>
      <c r="F70" s="12">
        <f t="shared" ref="F70:F102" si="3">E70/D70*100</f>
        <v>46.396135981965898</v>
      </c>
      <c r="G70" s="11">
        <v>491026</v>
      </c>
      <c r="H70" s="11">
        <v>181116.59</v>
      </c>
      <c r="I70" s="12">
        <f t="shared" si="2"/>
        <v>36.885336010720408</v>
      </c>
      <c r="L70" s="28"/>
      <c r="M70" s="28"/>
      <c r="N70" s="35"/>
    </row>
    <row r="71" spans="1:14" x14ac:dyDescent="0.2">
      <c r="A71" s="41"/>
      <c r="B71" s="49"/>
      <c r="C71" s="37" t="s">
        <v>79</v>
      </c>
      <c r="D71" s="11">
        <v>11858</v>
      </c>
      <c r="E71" s="11">
        <v>5599.98</v>
      </c>
      <c r="F71" s="12">
        <f t="shared" si="3"/>
        <v>47.225333108449988</v>
      </c>
      <c r="G71" s="11">
        <v>18000</v>
      </c>
      <c r="H71" s="11">
        <v>7616.63</v>
      </c>
      <c r="I71" s="12">
        <f t="shared" si="2"/>
        <v>42.314611111111113</v>
      </c>
      <c r="L71" s="28"/>
      <c r="M71" s="28"/>
      <c r="N71" s="35"/>
    </row>
    <row r="72" spans="1:14" x14ac:dyDescent="0.2">
      <c r="A72" s="41"/>
      <c r="B72" s="49"/>
      <c r="C72" s="37" t="s">
        <v>80</v>
      </c>
      <c r="D72" s="11">
        <v>0</v>
      </c>
      <c r="E72" s="11">
        <v>14193.83</v>
      </c>
      <c r="F72" s="12"/>
      <c r="G72" s="11">
        <v>34666</v>
      </c>
      <c r="H72" s="11">
        <v>13504.71</v>
      </c>
      <c r="I72" s="12">
        <f t="shared" si="2"/>
        <v>38.956643396988397</v>
      </c>
      <c r="L72" s="28"/>
      <c r="M72" s="28"/>
      <c r="N72" s="35"/>
    </row>
    <row r="73" spans="1:14" x14ac:dyDescent="0.2">
      <c r="A73" s="41"/>
      <c r="B73" s="50"/>
      <c r="C73" s="39" t="s">
        <v>81</v>
      </c>
      <c r="D73" s="17">
        <f>SUM(D66:D71)</f>
        <v>2505924</v>
      </c>
      <c r="E73" s="17">
        <f>SUM(E66:E72)</f>
        <v>943013.63</v>
      </c>
      <c r="F73" s="18">
        <f t="shared" si="3"/>
        <v>37.631373896415056</v>
      </c>
      <c r="G73" s="17">
        <f>SUM(G66:G72)</f>
        <v>2288654</v>
      </c>
      <c r="H73" s="17">
        <f>SUM(H66:H72)</f>
        <v>981467.77999999991</v>
      </c>
      <c r="I73" s="18">
        <f t="shared" si="2"/>
        <v>42.884061111902447</v>
      </c>
      <c r="L73" s="28"/>
      <c r="M73" s="28"/>
      <c r="N73" s="35"/>
    </row>
    <row r="74" spans="1:14" x14ac:dyDescent="0.2">
      <c r="A74" s="41"/>
      <c r="B74" s="47" t="s">
        <v>84</v>
      </c>
      <c r="C74" s="37" t="s">
        <v>82</v>
      </c>
      <c r="D74" s="11">
        <v>2354938</v>
      </c>
      <c r="E74" s="11">
        <v>1077673.1499999999</v>
      </c>
      <c r="F74" s="12">
        <f t="shared" si="3"/>
        <v>45.762272722254252</v>
      </c>
      <c r="G74" s="11">
        <v>1471635</v>
      </c>
      <c r="H74" s="11">
        <v>750426.42</v>
      </c>
      <c r="I74" s="12">
        <f t="shared" si="2"/>
        <v>50.992699956171194</v>
      </c>
      <c r="L74" s="28"/>
      <c r="M74" s="28"/>
      <c r="N74" s="35"/>
    </row>
    <row r="75" spans="1:14" x14ac:dyDescent="0.2">
      <c r="A75" s="41"/>
      <c r="B75" s="45"/>
      <c r="C75" s="37" t="s">
        <v>83</v>
      </c>
      <c r="D75" s="11">
        <v>933514</v>
      </c>
      <c r="E75" s="11">
        <v>303253.61</v>
      </c>
      <c r="F75" s="12">
        <f t="shared" si="3"/>
        <v>32.485170013518811</v>
      </c>
      <c r="G75" s="11">
        <v>0</v>
      </c>
      <c r="H75" s="27">
        <v>0</v>
      </c>
      <c r="I75" s="12">
        <v>0</v>
      </c>
      <c r="K75" s="31"/>
      <c r="L75" s="33"/>
      <c r="M75" s="33"/>
      <c r="N75" s="31"/>
    </row>
    <row r="76" spans="1:14" x14ac:dyDescent="0.2">
      <c r="A76" s="41"/>
      <c r="B76" s="45"/>
      <c r="C76" s="37" t="s">
        <v>85</v>
      </c>
      <c r="D76" s="11">
        <v>1505852</v>
      </c>
      <c r="E76" s="11">
        <v>854244.06</v>
      </c>
      <c r="F76" s="12">
        <f t="shared" si="3"/>
        <v>56.728288038930785</v>
      </c>
      <c r="G76" s="11">
        <v>3411170</v>
      </c>
      <c r="H76" s="11">
        <v>1550744.83</v>
      </c>
      <c r="I76" s="12">
        <f t="shared" si="2"/>
        <v>45.46078999287635</v>
      </c>
    </row>
    <row r="77" spans="1:14" x14ac:dyDescent="0.2">
      <c r="A77" s="41"/>
      <c r="B77" s="45"/>
      <c r="C77" s="37" t="s">
        <v>86</v>
      </c>
      <c r="D77" s="11">
        <v>150332</v>
      </c>
      <c r="E77" s="11">
        <v>101045.04</v>
      </c>
      <c r="F77" s="12">
        <f t="shared" si="3"/>
        <v>67.214591703695817</v>
      </c>
      <c r="G77" s="11">
        <v>212638</v>
      </c>
      <c r="H77" s="11">
        <v>82994.080000000002</v>
      </c>
      <c r="I77" s="12">
        <f t="shared" si="2"/>
        <v>39.03069065736134</v>
      </c>
    </row>
    <row r="78" spans="1:14" x14ac:dyDescent="0.2">
      <c r="A78" s="41"/>
      <c r="B78" s="45"/>
      <c r="C78" s="37" t="s">
        <v>87</v>
      </c>
      <c r="D78" s="11">
        <v>767523</v>
      </c>
      <c r="E78" s="11">
        <v>347649.79</v>
      </c>
      <c r="F78" s="12">
        <f t="shared" si="3"/>
        <v>45.295032200989418</v>
      </c>
      <c r="G78" s="11">
        <v>0</v>
      </c>
      <c r="H78" s="11">
        <v>0</v>
      </c>
      <c r="I78" s="12"/>
    </row>
    <row r="79" spans="1:14" x14ac:dyDescent="0.2">
      <c r="A79" s="41"/>
      <c r="B79" s="45"/>
      <c r="C79" s="37" t="s">
        <v>88</v>
      </c>
      <c r="D79" s="11">
        <v>184627</v>
      </c>
      <c r="E79" s="11">
        <v>95583.07</v>
      </c>
      <c r="F79" s="12">
        <f t="shared" si="3"/>
        <v>51.770905663851984</v>
      </c>
      <c r="G79" s="11">
        <v>208972</v>
      </c>
      <c r="H79" s="11">
        <v>145630.45000000001</v>
      </c>
      <c r="I79" s="12">
        <f t="shared" si="2"/>
        <v>69.688977470665932</v>
      </c>
    </row>
    <row r="80" spans="1:14" x14ac:dyDescent="0.2">
      <c r="A80" s="41"/>
      <c r="B80" s="45"/>
      <c r="C80" s="37" t="s">
        <v>89</v>
      </c>
      <c r="D80" s="11">
        <v>99924</v>
      </c>
      <c r="E80" s="11">
        <v>89478.25</v>
      </c>
      <c r="F80" s="12">
        <f t="shared" si="3"/>
        <v>89.546305191945876</v>
      </c>
      <c r="G80" s="11">
        <v>209172</v>
      </c>
      <c r="H80" s="11">
        <v>110737.87</v>
      </c>
      <c r="I80" s="12">
        <f t="shared" si="2"/>
        <v>52.941058076606808</v>
      </c>
    </row>
    <row r="81" spans="1:11" x14ac:dyDescent="0.2">
      <c r="A81" s="41"/>
      <c r="B81" s="45"/>
      <c r="C81" s="37" t="s">
        <v>90</v>
      </c>
      <c r="D81" s="11">
        <v>30526</v>
      </c>
      <c r="E81" s="11">
        <v>5057.6400000000003</v>
      </c>
      <c r="F81" s="12">
        <f t="shared" si="3"/>
        <v>16.568302430714802</v>
      </c>
      <c r="G81" s="11">
        <v>0</v>
      </c>
      <c r="H81" s="11">
        <v>0</v>
      </c>
      <c r="I81" s="12"/>
    </row>
    <row r="82" spans="1:11" x14ac:dyDescent="0.2">
      <c r="A82" s="41"/>
      <c r="B82" s="45"/>
      <c r="C82" s="37" t="s">
        <v>91</v>
      </c>
      <c r="D82" s="11">
        <v>43338</v>
      </c>
      <c r="E82" s="11">
        <v>20143.68</v>
      </c>
      <c r="F82" s="12">
        <f t="shared" si="3"/>
        <v>46.48040980202132</v>
      </c>
      <c r="G82" s="11">
        <v>43183</v>
      </c>
      <c r="H82" s="11">
        <v>20971.85</v>
      </c>
      <c r="I82" s="12">
        <f t="shared" si="2"/>
        <v>48.565060324664792</v>
      </c>
    </row>
    <row r="83" spans="1:11" x14ac:dyDescent="0.2">
      <c r="A83" s="41"/>
      <c r="B83" s="45"/>
      <c r="C83" s="37" t="s">
        <v>92</v>
      </c>
      <c r="D83" s="11">
        <v>211478</v>
      </c>
      <c r="E83" s="11">
        <v>36693.78</v>
      </c>
      <c r="F83" s="12">
        <f t="shared" si="3"/>
        <v>17.351109808112426</v>
      </c>
      <c r="G83" s="11">
        <v>243818</v>
      </c>
      <c r="H83" s="11">
        <v>28852.09</v>
      </c>
      <c r="I83" s="12">
        <f t="shared" si="2"/>
        <v>11.83345364165074</v>
      </c>
    </row>
    <row r="84" spans="1:11" x14ac:dyDescent="0.2">
      <c r="A84" s="41"/>
      <c r="B84" s="46"/>
      <c r="C84" s="39" t="s">
        <v>93</v>
      </c>
      <c r="D84" s="17">
        <f>SUM(D74:D83)</f>
        <v>6282052</v>
      </c>
      <c r="E84" s="17">
        <f>SUM(E74:E83)</f>
        <v>2930822.07</v>
      </c>
      <c r="F84" s="18">
        <f t="shared" si="3"/>
        <v>46.653897006901559</v>
      </c>
      <c r="G84" s="17">
        <f>SUM(G74:G83)</f>
        <v>5800588</v>
      </c>
      <c r="H84" s="17">
        <f>SUM(H74:H83)</f>
        <v>2690357.5900000003</v>
      </c>
      <c r="I84" s="18">
        <f t="shared" si="2"/>
        <v>46.38077363881041</v>
      </c>
    </row>
    <row r="85" spans="1:11" x14ac:dyDescent="0.2">
      <c r="A85" s="41"/>
      <c r="B85" s="45" t="s">
        <v>113</v>
      </c>
      <c r="C85" s="37" t="s">
        <v>94</v>
      </c>
      <c r="D85" s="11">
        <v>256852</v>
      </c>
      <c r="E85" s="11">
        <v>75329.03</v>
      </c>
      <c r="F85" s="12">
        <f t="shared" si="3"/>
        <v>29.327795773441512</v>
      </c>
      <c r="G85" s="11">
        <v>247345</v>
      </c>
      <c r="H85" s="27">
        <v>177588.38</v>
      </c>
      <c r="I85" s="12">
        <f t="shared" si="2"/>
        <v>71.797845115122598</v>
      </c>
    </row>
    <row r="86" spans="1:11" x14ac:dyDescent="0.2">
      <c r="A86" s="41"/>
      <c r="B86" s="45"/>
      <c r="C86" s="37" t="s">
        <v>95</v>
      </c>
      <c r="D86" s="11">
        <v>444481</v>
      </c>
      <c r="E86" s="11">
        <v>216516.51</v>
      </c>
      <c r="F86" s="12">
        <f t="shared" si="3"/>
        <v>48.712208170877943</v>
      </c>
      <c r="G86" s="11">
        <v>539978</v>
      </c>
      <c r="H86" s="11">
        <v>267990.5</v>
      </c>
      <c r="I86" s="12">
        <f t="shared" si="2"/>
        <v>49.629892328946731</v>
      </c>
    </row>
    <row r="87" spans="1:11" x14ac:dyDescent="0.2">
      <c r="A87" s="41"/>
      <c r="B87" s="45"/>
      <c r="C87" s="37" t="s">
        <v>96</v>
      </c>
      <c r="D87" s="11">
        <v>97445</v>
      </c>
      <c r="E87" s="11">
        <v>50208.17</v>
      </c>
      <c r="F87" s="12">
        <f t="shared" si="3"/>
        <v>51.524624146954693</v>
      </c>
      <c r="G87" s="11">
        <v>101304</v>
      </c>
      <c r="H87" s="11">
        <v>65971.600000000006</v>
      </c>
      <c r="I87" s="12">
        <f t="shared" si="2"/>
        <v>65.122403853747144</v>
      </c>
      <c r="K87" s="28"/>
    </row>
    <row r="88" spans="1:11" x14ac:dyDescent="0.2">
      <c r="A88" s="41"/>
      <c r="B88" s="45"/>
      <c r="C88" s="37" t="s">
        <v>97</v>
      </c>
      <c r="D88" s="11">
        <v>518400</v>
      </c>
      <c r="E88" s="11">
        <v>308145.27</v>
      </c>
      <c r="F88" s="12">
        <f t="shared" si="3"/>
        <v>59.441603009259261</v>
      </c>
      <c r="G88" s="11">
        <v>698999</v>
      </c>
      <c r="H88" s="11">
        <v>333518.09999999998</v>
      </c>
      <c r="I88" s="12">
        <f t="shared" si="2"/>
        <v>47.71367341011932</v>
      </c>
    </row>
    <row r="89" spans="1:11" x14ac:dyDescent="0.2">
      <c r="A89" s="41"/>
      <c r="B89" s="45"/>
      <c r="C89" s="37" t="s">
        <v>98</v>
      </c>
      <c r="D89" s="11">
        <v>132905</v>
      </c>
      <c r="E89" s="11">
        <v>65160.3</v>
      </c>
      <c r="F89" s="12">
        <f t="shared" si="3"/>
        <v>49.027726571611304</v>
      </c>
      <c r="G89" s="11">
        <v>104416</v>
      </c>
      <c r="H89" s="11">
        <v>105334.92</v>
      </c>
      <c r="I89" s="12">
        <f t="shared" si="2"/>
        <v>100.88005669629176</v>
      </c>
    </row>
    <row r="90" spans="1:11" x14ac:dyDescent="0.2">
      <c r="A90" s="41"/>
      <c r="B90" s="45"/>
      <c r="C90" s="37" t="s">
        <v>99</v>
      </c>
      <c r="D90" s="11">
        <v>7000</v>
      </c>
      <c r="E90" s="11">
        <v>130</v>
      </c>
      <c r="F90" s="12">
        <f t="shared" si="3"/>
        <v>1.8571428571428572</v>
      </c>
      <c r="G90" s="11">
        <v>1000</v>
      </c>
      <c r="H90" s="11">
        <v>0</v>
      </c>
      <c r="I90" s="12">
        <f t="shared" si="2"/>
        <v>0</v>
      </c>
    </row>
    <row r="91" spans="1:11" x14ac:dyDescent="0.2">
      <c r="A91" s="41"/>
      <c r="B91" s="45"/>
      <c r="C91" s="37" t="s">
        <v>100</v>
      </c>
      <c r="D91" s="11">
        <v>52000</v>
      </c>
      <c r="E91" s="11">
        <v>10596</v>
      </c>
      <c r="F91" s="12">
        <f t="shared" si="3"/>
        <v>20.376923076923077</v>
      </c>
      <c r="G91" s="11">
        <v>39000</v>
      </c>
      <c r="H91" s="11">
        <v>21838.21</v>
      </c>
      <c r="I91" s="12">
        <f t="shared" si="2"/>
        <v>55.995410256410253</v>
      </c>
    </row>
    <row r="92" spans="1:11" x14ac:dyDescent="0.2">
      <c r="A92" s="41"/>
      <c r="B92" s="45"/>
      <c r="C92" s="37" t="s">
        <v>101</v>
      </c>
      <c r="D92" s="11">
        <v>86216</v>
      </c>
      <c r="E92" s="11">
        <v>53144.47</v>
      </c>
      <c r="F92" s="12">
        <f t="shared" si="3"/>
        <v>61.641075902384713</v>
      </c>
      <c r="G92" s="11">
        <v>80465</v>
      </c>
      <c r="H92" s="11">
        <v>41461.919999999998</v>
      </c>
      <c r="I92" s="12">
        <f t="shared" si="2"/>
        <v>51.527894115453918</v>
      </c>
    </row>
    <row r="93" spans="1:11" x14ac:dyDescent="0.2">
      <c r="A93" s="41"/>
      <c r="B93" s="45"/>
      <c r="C93" s="37" t="s">
        <v>102</v>
      </c>
      <c r="D93" s="11">
        <v>49800</v>
      </c>
      <c r="E93" s="11">
        <v>70</v>
      </c>
      <c r="F93" s="12">
        <f t="shared" si="3"/>
        <v>0.14056224899598393</v>
      </c>
      <c r="G93" s="11">
        <v>38400</v>
      </c>
      <c r="H93" s="11">
        <v>37</v>
      </c>
      <c r="I93" s="12">
        <f t="shared" si="2"/>
        <v>9.6354166666666671E-2</v>
      </c>
    </row>
    <row r="94" spans="1:11" x14ac:dyDescent="0.2">
      <c r="A94" s="41"/>
      <c r="B94" s="45"/>
      <c r="C94" s="37" t="s">
        <v>103</v>
      </c>
      <c r="D94" s="11">
        <v>154946</v>
      </c>
      <c r="E94" s="11">
        <v>65366.54</v>
      </c>
      <c r="F94" s="12">
        <f t="shared" si="3"/>
        <v>42.18665857782711</v>
      </c>
      <c r="G94" s="11">
        <v>160102</v>
      </c>
      <c r="H94" s="11">
        <v>70720.52</v>
      </c>
      <c r="I94" s="12">
        <f t="shared" si="2"/>
        <v>44.172165244656533</v>
      </c>
    </row>
    <row r="95" spans="1:11" x14ac:dyDescent="0.2">
      <c r="A95" s="41"/>
      <c r="B95" s="46"/>
      <c r="C95" s="39" t="s">
        <v>104</v>
      </c>
      <c r="D95" s="17">
        <f>SUM(D85:D94)</f>
        <v>1800045</v>
      </c>
      <c r="E95" s="17">
        <f>SUM(E85:E94)</f>
        <v>844666.29</v>
      </c>
      <c r="F95" s="18">
        <f t="shared" si="3"/>
        <v>46.924731881702961</v>
      </c>
      <c r="G95" s="17">
        <f>SUM(G85:G94)</f>
        <v>2011009</v>
      </c>
      <c r="H95" s="17">
        <f>SUM(H85:H94)</f>
        <v>1084461.1499999999</v>
      </c>
      <c r="I95" s="18">
        <f t="shared" si="2"/>
        <v>53.92622061860488</v>
      </c>
    </row>
    <row r="96" spans="1:11" x14ac:dyDescent="0.2">
      <c r="A96" s="41"/>
      <c r="B96" s="39" t="s">
        <v>105</v>
      </c>
      <c r="C96" s="39"/>
      <c r="D96" s="2">
        <f>D95+D84+D73+D65+D63+D59+D56+D52+D49+D48</f>
        <v>13020616</v>
      </c>
      <c r="E96" s="2">
        <f>E95+E84+E73+E65+E63+E59+E56+E52+E49+E48</f>
        <v>5695102.8999999994</v>
      </c>
      <c r="F96" s="18">
        <f t="shared" si="3"/>
        <v>43.739120330405257</v>
      </c>
      <c r="G96" s="2">
        <f>G95+G84+G73+G65+G63+G59+G56+G52+G49+G48</f>
        <v>12799603</v>
      </c>
      <c r="H96" s="2">
        <f>H95+H84+H73+H65+H63+H59+H56+H52+H49+H48</f>
        <v>5983198.3700000001</v>
      </c>
      <c r="I96" s="23">
        <f t="shared" si="2"/>
        <v>46.745187096818555</v>
      </c>
    </row>
    <row r="97" spans="1:9" x14ac:dyDescent="0.2">
      <c r="A97" s="41" t="s">
        <v>106</v>
      </c>
      <c r="B97" s="41" t="s">
        <v>107</v>
      </c>
      <c r="C97" s="37" t="s">
        <v>108</v>
      </c>
      <c r="D97" s="11">
        <v>2587145.59</v>
      </c>
      <c r="E97" s="11">
        <v>2587145.59</v>
      </c>
      <c r="F97" s="12"/>
      <c r="G97" s="11">
        <v>3401400.75</v>
      </c>
      <c r="H97" s="27">
        <v>3401400.75</v>
      </c>
      <c r="I97" s="12"/>
    </row>
    <row r="98" spans="1:9" x14ac:dyDescent="0.2">
      <c r="A98" s="41"/>
      <c r="B98" s="41"/>
      <c r="C98" s="37" t="s">
        <v>109</v>
      </c>
      <c r="D98" s="11">
        <v>482053.94</v>
      </c>
      <c r="E98" s="11">
        <v>482053.94</v>
      </c>
      <c r="F98" s="12"/>
      <c r="G98" s="11">
        <v>1349408.02</v>
      </c>
      <c r="H98" s="11">
        <v>1349408.02</v>
      </c>
      <c r="I98" s="12"/>
    </row>
    <row r="99" spans="1:9" x14ac:dyDescent="0.2">
      <c r="A99" s="41"/>
      <c r="B99" s="41" t="s">
        <v>110</v>
      </c>
      <c r="C99" s="37" t="s">
        <v>108</v>
      </c>
      <c r="D99" s="11">
        <v>3000613.59</v>
      </c>
      <c r="E99" s="11">
        <v>2393209.9</v>
      </c>
      <c r="F99" s="12"/>
      <c r="G99" s="11">
        <v>3842400.75</v>
      </c>
      <c r="H99" s="27">
        <v>3177187.73</v>
      </c>
      <c r="I99" s="12"/>
    </row>
    <row r="100" spans="1:9" x14ac:dyDescent="0.2">
      <c r="A100" s="41"/>
      <c r="B100" s="41"/>
      <c r="C100" s="37" t="s">
        <v>109</v>
      </c>
      <c r="D100" s="11">
        <v>113624.94</v>
      </c>
      <c r="E100" s="11">
        <v>1773392.61</v>
      </c>
      <c r="F100" s="12"/>
      <c r="G100" s="11">
        <v>267020.02</v>
      </c>
      <c r="H100" s="11">
        <v>1463816.53</v>
      </c>
      <c r="I100" s="12"/>
    </row>
    <row r="104" spans="1:9" x14ac:dyDescent="0.2">
      <c r="H104" s="36"/>
    </row>
    <row r="105" spans="1:9" x14ac:dyDescent="0.2">
      <c r="H105" s="36"/>
    </row>
  </sheetData>
  <mergeCells count="39">
    <mergeCell ref="B85:B95"/>
    <mergeCell ref="A97:A100"/>
    <mergeCell ref="B97:B98"/>
    <mergeCell ref="B99:B100"/>
    <mergeCell ref="A40:C40"/>
    <mergeCell ref="A42:A96"/>
    <mergeCell ref="B42:B48"/>
    <mergeCell ref="B49:C49"/>
    <mergeCell ref="B50:B52"/>
    <mergeCell ref="B53:B58"/>
    <mergeCell ref="B60:B63"/>
    <mergeCell ref="B64:B65"/>
    <mergeCell ref="B66:B73"/>
    <mergeCell ref="B74:B84"/>
    <mergeCell ref="B33:C33"/>
    <mergeCell ref="B34:C34"/>
    <mergeCell ref="B35:C35"/>
    <mergeCell ref="A36:C36"/>
    <mergeCell ref="A37:A39"/>
    <mergeCell ref="B37:C37"/>
    <mergeCell ref="B38:C38"/>
    <mergeCell ref="B39:C39"/>
    <mergeCell ref="A19:A27"/>
    <mergeCell ref="B19:B22"/>
    <mergeCell ref="B23:B26"/>
    <mergeCell ref="B27:C27"/>
    <mergeCell ref="A28:C28"/>
    <mergeCell ref="A29:A35"/>
    <mergeCell ref="B29:C29"/>
    <mergeCell ref="B30:C30"/>
    <mergeCell ref="B31:C31"/>
    <mergeCell ref="B32:C32"/>
    <mergeCell ref="A4:C4"/>
    <mergeCell ref="A5:A18"/>
    <mergeCell ref="B5:B7"/>
    <mergeCell ref="B8:C8"/>
    <mergeCell ref="B9:B12"/>
    <mergeCell ref="B13:B17"/>
    <mergeCell ref="B18:C18"/>
  </mergeCells>
  <pageMargins left="0.31496062992125984" right="0.11811023622047245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Analüüs</vt:lpstr>
      <vt:lpstr>EA_aruanne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2019-08-13T07:24:20Z</dcterms:modified>
</cp:coreProperties>
</file>